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980821\デスクトップ\"/>
    </mc:Choice>
  </mc:AlternateContent>
  <bookViews>
    <workbookView xWindow="-120" yWindow="-120" windowWidth="20730" windowHeight="11160"/>
  </bookViews>
  <sheets>
    <sheet name="テーブル" sheetId="3" r:id="rId1"/>
  </sheets>
  <definedNames>
    <definedName name="_xlnm.Print_Area" localSheetId="0">テーブル!$A$1:$P$51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8" i="3" l="1"/>
  <c r="AG33" i="3"/>
  <c r="F31" i="3" l="1"/>
  <c r="BB46" i="3" l="1"/>
  <c r="F18" i="3" l="1"/>
  <c r="AM28" i="3"/>
  <c r="AL28" i="3"/>
  <c r="AK28" i="3"/>
  <c r="AJ28" i="3"/>
  <c r="AI28" i="3"/>
  <c r="AH33" i="3"/>
  <c r="T28" i="3"/>
  <c r="U28" i="3"/>
  <c r="V28" i="3"/>
  <c r="W28" i="3"/>
  <c r="X28" i="3"/>
  <c r="Y28" i="3"/>
  <c r="Z28" i="3"/>
  <c r="AA28" i="3"/>
  <c r="AB28" i="3"/>
  <c r="AC28" i="3"/>
  <c r="AD28" i="3"/>
  <c r="AE28" i="3"/>
  <c r="AF28" i="3"/>
  <c r="AG28" i="3"/>
  <c r="Y33" i="3" l="1"/>
  <c r="AD33" i="3"/>
  <c r="AF33" i="3"/>
  <c r="AJ33" i="3"/>
  <c r="AL33" i="3"/>
  <c r="V33" i="3"/>
  <c r="W33" i="3"/>
  <c r="X33" i="3"/>
  <c r="Z33" i="3"/>
  <c r="AA33" i="3"/>
  <c r="AB33" i="3"/>
  <c r="AC33" i="3"/>
  <c r="AE33" i="3"/>
  <c r="AI33" i="3"/>
  <c r="AK33" i="3"/>
  <c r="AM33" i="3"/>
  <c r="U33" i="3"/>
  <c r="T33" i="3"/>
  <c r="Y21" i="3"/>
  <c r="U25" i="3"/>
  <c r="V25" i="3" s="1"/>
  <c r="W25" i="3" s="1"/>
  <c r="X25" i="3" s="1"/>
  <c r="Y25" i="3" s="1"/>
  <c r="Z25" i="3" s="1"/>
  <c r="AA25" i="3" s="1"/>
  <c r="AB25" i="3" s="1"/>
  <c r="AC25" i="3" s="1"/>
  <c r="AD25" i="3" s="1"/>
  <c r="AE25" i="3" s="1"/>
  <c r="AF25" i="3" s="1"/>
  <c r="AG25" i="3" s="1"/>
  <c r="AH25" i="3" s="1"/>
  <c r="AI25" i="3" s="1"/>
  <c r="AJ25" i="3" s="1"/>
  <c r="AK25" i="3" s="1"/>
  <c r="AL25" i="3" s="1"/>
  <c r="AM25" i="3" s="1"/>
  <c r="C32" i="3" l="1"/>
  <c r="F32" i="3" s="1"/>
  <c r="Y16" i="3"/>
  <c r="AE32" i="3" s="1"/>
  <c r="C33" i="3" l="1"/>
  <c r="F33" i="3" s="1"/>
  <c r="AH32" i="3"/>
  <c r="V32" i="3"/>
  <c r="T32" i="3"/>
  <c r="U32" i="3"/>
  <c r="Y11" i="3"/>
  <c r="J6" i="3" s="1"/>
  <c r="D17" i="3" s="1"/>
  <c r="C34" i="3" l="1"/>
  <c r="F34" i="3" s="1"/>
  <c r="L18" i="3"/>
  <c r="U31" i="3"/>
  <c r="V31" i="3" s="1"/>
  <c r="W31" i="3" s="1"/>
  <c r="X31" i="3" s="1"/>
  <c r="Y31" i="3" s="1"/>
  <c r="Z31" i="3" s="1"/>
  <c r="AA31" i="3" s="1"/>
  <c r="AB31" i="3" s="1"/>
  <c r="AC31" i="3" s="1"/>
  <c r="AD31" i="3" s="1"/>
  <c r="AE31" i="3" s="1"/>
  <c r="AF31" i="3" s="1"/>
  <c r="AG31" i="3" s="1"/>
  <c r="AH31" i="3" s="1"/>
  <c r="AI31" i="3" s="1"/>
  <c r="AJ31" i="3" s="1"/>
  <c r="AK31" i="3" s="1"/>
  <c r="AL31" i="3" s="1"/>
  <c r="AM31" i="3" s="1"/>
  <c r="C35" i="3" l="1"/>
  <c r="F35" i="3" s="1"/>
  <c r="X38" i="3"/>
  <c r="C36" i="3" l="1"/>
  <c r="F36" i="3" s="1"/>
  <c r="Y38" i="3"/>
  <c r="Z38" i="3" s="1"/>
  <c r="AA38" i="3" s="1"/>
  <c r="AB38" i="3" s="1"/>
  <c r="AC38" i="3" s="1"/>
  <c r="AD38" i="3" s="1"/>
  <c r="AE38" i="3" s="1"/>
  <c r="AF38" i="3" s="1"/>
  <c r="AG38" i="3" s="1"/>
  <c r="AH38" i="3" s="1"/>
  <c r="AI38" i="3" s="1"/>
  <c r="AJ38" i="3" s="1"/>
  <c r="AK38" i="3" s="1"/>
  <c r="AL38" i="3" s="1"/>
  <c r="AM38" i="3" s="1"/>
  <c r="AN38" i="3" s="1"/>
  <c r="AO38" i="3" s="1"/>
  <c r="AP38" i="3" s="1"/>
  <c r="AQ38" i="3" s="1"/>
  <c r="AR38" i="3" s="1"/>
  <c r="AS38" i="3" s="1"/>
  <c r="AT38" i="3" s="1"/>
  <c r="AU38" i="3" s="1"/>
  <c r="AV38" i="3" s="1"/>
  <c r="AW38" i="3" s="1"/>
  <c r="AX38" i="3" s="1"/>
  <c r="AY38" i="3" s="1"/>
  <c r="AZ38" i="3" s="1"/>
  <c r="C37" i="3" l="1"/>
  <c r="F37" i="3" s="1"/>
  <c r="J11" i="3"/>
  <c r="L11" i="3" s="1"/>
  <c r="H33" i="3"/>
  <c r="H32" i="3"/>
  <c r="H34" i="3"/>
  <c r="H31" i="3"/>
  <c r="AP34" i="3"/>
  <c r="J10" i="3" s="1"/>
  <c r="AP33" i="3"/>
  <c r="J9" i="3" s="1"/>
  <c r="C38" i="3" l="1"/>
  <c r="D20" i="3"/>
  <c r="L9" i="3"/>
  <c r="H35" i="3"/>
  <c r="J21" i="3"/>
  <c r="L22" i="3"/>
  <c r="J22" i="3"/>
  <c r="F22" i="3"/>
  <c r="D22" i="3"/>
  <c r="L21" i="3"/>
  <c r="L20" i="3"/>
  <c r="F20" i="3"/>
  <c r="L19" i="3"/>
  <c r="F19" i="3"/>
  <c r="L17" i="3"/>
  <c r="F17" i="3"/>
  <c r="F38" i="3" l="1"/>
  <c r="H36" i="3"/>
  <c r="C39" i="3"/>
  <c r="F39" i="3" s="1"/>
  <c r="H22" i="3"/>
  <c r="N22" i="3"/>
  <c r="H20" i="3"/>
  <c r="J7" i="3"/>
  <c r="AL32" i="3"/>
  <c r="J8" i="3"/>
  <c r="AA32" i="3"/>
  <c r="W32" i="3"/>
  <c r="AB32" i="3"/>
  <c r="X32" i="3"/>
  <c r="AF32" i="3"/>
  <c r="Z32" i="3"/>
  <c r="AD32" i="3"/>
  <c r="Y32" i="3"/>
  <c r="AG32" i="3"/>
  <c r="N21" i="3"/>
  <c r="J17" i="3"/>
  <c r="N17" i="3" s="1"/>
  <c r="H17" i="3"/>
  <c r="AI32" i="3"/>
  <c r="AM32" i="3"/>
  <c r="AJ32" i="3"/>
  <c r="J20" i="3"/>
  <c r="N20" i="3" s="1"/>
  <c r="AC32" i="3"/>
  <c r="AK32" i="3"/>
  <c r="C40" i="3" l="1"/>
  <c r="F40" i="3" s="1"/>
  <c r="H37" i="3"/>
  <c r="AP32" i="3"/>
  <c r="D19" i="3" s="1"/>
  <c r="C19" i="3" s="1"/>
  <c r="D18" i="3"/>
  <c r="H18" i="3" s="1"/>
  <c r="J18" i="3"/>
  <c r="N18" i="3" s="1"/>
  <c r="C41" i="3" l="1"/>
  <c r="F41" i="3" s="1"/>
  <c r="H38" i="3"/>
  <c r="J19" i="3"/>
  <c r="N19" i="3" s="1"/>
  <c r="M23" i="3" s="1"/>
  <c r="H19" i="3"/>
  <c r="G23" i="3" s="1"/>
  <c r="C42" i="3" l="1"/>
  <c r="F42" i="3" s="1"/>
  <c r="K24" i="3"/>
  <c r="H39" i="3"/>
  <c r="H40" i="3" l="1"/>
  <c r="H41" i="3" l="1"/>
  <c r="H42" i="3" l="1"/>
  <c r="K40" i="3" s="1"/>
</calcChain>
</file>

<file path=xl/sharedStrings.xml><?xml version="1.0" encoding="utf-8"?>
<sst xmlns="http://schemas.openxmlformats.org/spreadsheetml/2006/main" count="283" uniqueCount="98">
  <si>
    <t>試算条件</t>
    <rPh sb="0" eb="2">
      <t>シサン</t>
    </rPh>
    <rPh sb="2" eb="4">
      <t>ジョウケン</t>
    </rPh>
    <phoneticPr fontId="3"/>
  </si>
  <si>
    <t>請求年月</t>
    <rPh sb="0" eb="2">
      <t>セイキュウ</t>
    </rPh>
    <rPh sb="2" eb="4">
      <t>ネンゲツ</t>
    </rPh>
    <phoneticPr fontId="3"/>
  </si>
  <si>
    <t>契約種別</t>
    <rPh sb="0" eb="2">
      <t>ケイヤク</t>
    </rPh>
    <rPh sb="2" eb="4">
      <t>シュベツ</t>
    </rPh>
    <phoneticPr fontId="3"/>
  </si>
  <si>
    <t>供給電圧</t>
    <rPh sb="0" eb="2">
      <t>キョウキュウ</t>
    </rPh>
    <rPh sb="2" eb="4">
      <t>デンアツ</t>
    </rPh>
    <phoneticPr fontId="3"/>
  </si>
  <si>
    <t>契約電力</t>
    <rPh sb="0" eb="2">
      <t>ケイヤク</t>
    </rPh>
    <rPh sb="2" eb="4">
      <t>デンリョク</t>
    </rPh>
    <phoneticPr fontId="3"/>
  </si>
  <si>
    <t>使用電力量</t>
    <rPh sb="0" eb="2">
      <t>シヨウ</t>
    </rPh>
    <rPh sb="2" eb="4">
      <t>デンリョク</t>
    </rPh>
    <rPh sb="4" eb="5">
      <t>リョウ</t>
    </rPh>
    <phoneticPr fontId="3"/>
  </si>
  <si>
    <t>力率</t>
    <rPh sb="0" eb="2">
      <t>リキリツ</t>
    </rPh>
    <phoneticPr fontId="3"/>
  </si>
  <si>
    <t>月分</t>
    <rPh sb="0" eb="2">
      <t>ガツブン</t>
    </rPh>
    <phoneticPr fontId="3"/>
  </si>
  <si>
    <t>最終保障電力Ａ</t>
  </si>
  <si>
    <t>最終保障電力Ａ</t>
    <rPh sb="0" eb="2">
      <t>サイシュウ</t>
    </rPh>
    <rPh sb="2" eb="4">
      <t>ホショウ</t>
    </rPh>
    <rPh sb="4" eb="6">
      <t>デンリョク</t>
    </rPh>
    <phoneticPr fontId="3"/>
  </si>
  <si>
    <t>最終保障電力Ｂ</t>
  </si>
  <si>
    <t>最終保障電力Ｂ</t>
    <rPh sb="0" eb="2">
      <t>サイシュウ</t>
    </rPh>
    <rPh sb="2" eb="4">
      <t>ホショウ</t>
    </rPh>
    <rPh sb="4" eb="6">
      <t>デンリョク</t>
    </rPh>
    <phoneticPr fontId="3"/>
  </si>
  <si>
    <t>kV</t>
    <phoneticPr fontId="3"/>
  </si>
  <si>
    <t>電圧</t>
    <rPh sb="0" eb="2">
      <t>デンアツ</t>
    </rPh>
    <phoneticPr fontId="3"/>
  </si>
  <si>
    <t>kW</t>
    <phoneticPr fontId="3"/>
  </si>
  <si>
    <t>％</t>
    <phoneticPr fontId="3"/>
  </si>
  <si>
    <t>料金単価</t>
    <rPh sb="0" eb="2">
      <t>リョウキン</t>
    </rPh>
    <rPh sb="2" eb="4">
      <t>タンカ</t>
    </rPh>
    <phoneticPr fontId="3"/>
  </si>
  <si>
    <t>基本料金</t>
    <rPh sb="0" eb="2">
      <t>キホン</t>
    </rPh>
    <rPh sb="2" eb="4">
      <t>リョウキン</t>
    </rPh>
    <phoneticPr fontId="3"/>
  </si>
  <si>
    <t>燃料費調整単価</t>
    <rPh sb="0" eb="5">
      <t>ネンリョウヒチョウセイ</t>
    </rPh>
    <rPh sb="5" eb="7">
      <t>タンカ</t>
    </rPh>
    <phoneticPr fontId="3"/>
  </si>
  <si>
    <t>再エネ発電促進賦課金</t>
    <rPh sb="0" eb="1">
      <t>サイ</t>
    </rPh>
    <rPh sb="3" eb="5">
      <t>ハツデン</t>
    </rPh>
    <rPh sb="5" eb="7">
      <t>ソクシン</t>
    </rPh>
    <rPh sb="7" eb="10">
      <t>フカキン</t>
    </rPh>
    <phoneticPr fontId="3"/>
  </si>
  <si>
    <t>電力量料金</t>
    <rPh sb="0" eb="5">
      <t>デンリョクリョウリョウキン</t>
    </rPh>
    <phoneticPr fontId="3"/>
  </si>
  <si>
    <t>夏季</t>
    <rPh sb="0" eb="2">
      <t>カキ</t>
    </rPh>
    <phoneticPr fontId="3"/>
  </si>
  <si>
    <t>その他季</t>
    <rPh sb="2" eb="3">
      <t>タ</t>
    </rPh>
    <rPh sb="3" eb="4">
      <t>キ</t>
    </rPh>
    <phoneticPr fontId="3"/>
  </si>
  <si>
    <t>円</t>
    <rPh sb="0" eb="1">
      <t>エン</t>
    </rPh>
    <phoneticPr fontId="3"/>
  </si>
  <si>
    <t>基本料金</t>
    <rPh sb="0" eb="2">
      <t>キホン</t>
    </rPh>
    <rPh sb="2" eb="4">
      <t>リョウキン</t>
    </rPh>
    <phoneticPr fontId="2"/>
  </si>
  <si>
    <t>採用単価</t>
    <rPh sb="0" eb="2">
      <t>サイヨウ</t>
    </rPh>
    <rPh sb="2" eb="4">
      <t>タンカ</t>
    </rPh>
    <phoneticPr fontId="3"/>
  </si>
  <si>
    <t>夏季料金</t>
    <rPh sb="0" eb="2">
      <t>カキ</t>
    </rPh>
    <rPh sb="2" eb="4">
      <t>リョウキン</t>
    </rPh>
    <phoneticPr fontId="2"/>
  </si>
  <si>
    <t>その他季料金</t>
    <rPh sb="2" eb="3">
      <t>タ</t>
    </rPh>
    <rPh sb="3" eb="4">
      <t>キ</t>
    </rPh>
    <rPh sb="4" eb="6">
      <t>リョウキン</t>
    </rPh>
    <phoneticPr fontId="2"/>
  </si>
  <si>
    <t>月分</t>
    <rPh sb="0" eb="1">
      <t>ツキ</t>
    </rPh>
    <rPh sb="1" eb="2">
      <t>ブン</t>
    </rPh>
    <phoneticPr fontId="3"/>
  </si>
  <si>
    <t>電力量料金単価</t>
    <rPh sb="0" eb="2">
      <t>デンリョク</t>
    </rPh>
    <rPh sb="2" eb="3">
      <t>リョウ</t>
    </rPh>
    <rPh sb="3" eb="5">
      <t>リョウキン</t>
    </rPh>
    <rPh sb="5" eb="7">
      <t>タンカ</t>
    </rPh>
    <phoneticPr fontId="3"/>
  </si>
  <si>
    <t>燃料費調整単価</t>
    <rPh sb="0" eb="3">
      <t>ネンリョウヒ</t>
    </rPh>
    <rPh sb="3" eb="7">
      <t>チョウセイタンカ</t>
    </rPh>
    <phoneticPr fontId="3"/>
  </si>
  <si>
    <t>2022年</t>
    <rPh sb="4" eb="5">
      <t>ネン</t>
    </rPh>
    <phoneticPr fontId="3"/>
  </si>
  <si>
    <t>適用単価</t>
    <rPh sb="0" eb="2">
      <t>テキヨウ</t>
    </rPh>
    <rPh sb="2" eb="4">
      <t>タンカ</t>
    </rPh>
    <phoneticPr fontId="3"/>
  </si>
  <si>
    <t>適用燃調</t>
    <rPh sb="0" eb="2">
      <t>テキヨウ</t>
    </rPh>
    <rPh sb="2" eb="4">
      <t>ネンチョウ</t>
    </rPh>
    <phoneticPr fontId="3"/>
  </si>
  <si>
    <t>基本料金</t>
    <rPh sb="0" eb="4">
      <t>キホンリョウキン</t>
    </rPh>
    <phoneticPr fontId="3"/>
  </si>
  <si>
    <t>力率修正額</t>
    <rPh sb="0" eb="2">
      <t>リキリツ</t>
    </rPh>
    <rPh sb="2" eb="4">
      <t>シュウセイ</t>
    </rPh>
    <rPh sb="4" eb="5">
      <t>ガク</t>
    </rPh>
    <phoneticPr fontId="3"/>
  </si>
  <si>
    <t>燃料費調整額</t>
    <rPh sb="0" eb="3">
      <t>ネンリョウヒ</t>
    </rPh>
    <rPh sb="3" eb="5">
      <t>チョウセイ</t>
    </rPh>
    <rPh sb="5" eb="6">
      <t>ガク</t>
    </rPh>
    <phoneticPr fontId="3"/>
  </si>
  <si>
    <t>再エネ賦課金</t>
    <rPh sb="0" eb="1">
      <t>サイ</t>
    </rPh>
    <rPh sb="3" eb="6">
      <t>フカキン</t>
    </rPh>
    <phoneticPr fontId="3"/>
  </si>
  <si>
    <t>合計</t>
    <rPh sb="0" eb="2">
      <t>ゴウケイ</t>
    </rPh>
    <phoneticPr fontId="3"/>
  </si>
  <si>
    <t>見直し前</t>
    <rPh sb="0" eb="2">
      <t>ミナオ</t>
    </rPh>
    <rPh sb="3" eb="4">
      <t>マエ</t>
    </rPh>
    <phoneticPr fontId="3"/>
  </si>
  <si>
    <t>見直し後</t>
    <rPh sb="0" eb="2">
      <t>ミナオ</t>
    </rPh>
    <rPh sb="3" eb="4">
      <t>ゴ</t>
    </rPh>
    <phoneticPr fontId="3"/>
  </si>
  <si>
    <t>内訳</t>
    <rPh sb="0" eb="2">
      <t>ウチワケ</t>
    </rPh>
    <phoneticPr fontId="3"/>
  </si>
  <si>
    <t>モデル試算</t>
    <rPh sb="3" eb="5">
      <t>シサン</t>
    </rPh>
    <phoneticPr fontId="3"/>
  </si>
  <si>
    <t>×</t>
    <phoneticPr fontId="3"/>
  </si>
  <si>
    <t>ー</t>
    <phoneticPr fontId="3"/>
  </si>
  <si>
    <t>kＷ</t>
    <phoneticPr fontId="3"/>
  </si>
  <si>
    <t>kWh</t>
    <phoneticPr fontId="3"/>
  </si>
  <si>
    <t>2021年</t>
    <rPh sb="4" eb="5">
      <t>ネン</t>
    </rPh>
    <phoneticPr fontId="3"/>
  </si>
  <si>
    <t>電圧</t>
    <rPh sb="0" eb="2">
      <t>デンアツ</t>
    </rPh>
    <phoneticPr fontId="3"/>
  </si>
  <si>
    <t>再エネ賦課金</t>
    <rPh sb="0" eb="1">
      <t>サイ</t>
    </rPh>
    <rPh sb="3" eb="6">
      <t>フカキン</t>
    </rPh>
    <phoneticPr fontId="3"/>
  </si>
  <si>
    <t>2023年</t>
    <rPh sb="4" eb="5">
      <t>ネン</t>
    </rPh>
    <phoneticPr fontId="3"/>
  </si>
  <si>
    <t>適用再エネ</t>
    <rPh sb="0" eb="2">
      <t>テキヨウ</t>
    </rPh>
    <rPh sb="2" eb="3">
      <t>サイ</t>
    </rPh>
    <phoneticPr fontId="3"/>
  </si>
  <si>
    <t>－</t>
    <phoneticPr fontId="3"/>
  </si>
  <si>
    <t>国の審議会で示された最終保障供給料金の見直し内容の詳細につきましては、経済産業省ホームページに掲載されている第52回電力・ガス基本政策小委員会（資料3-3）「今後の小売政策の在り方について　中間とりまとめ（案）」をご参照ください。</t>
    <phoneticPr fontId="3"/>
  </si>
  <si>
    <t>https://www.meti.go.jp/shingikai/enecho/denryoku_gas/denryoku_gas/052.html</t>
    <phoneticPr fontId="3"/>
  </si>
  <si>
    <t>　掲載先　:　　</t>
    <phoneticPr fontId="3"/>
  </si>
  <si>
    <t>業種</t>
    <rPh sb="0" eb="2">
      <t>ギョウシュ</t>
    </rPh>
    <phoneticPr fontId="3"/>
  </si>
  <si>
    <t>市場価格調整額</t>
    <rPh sb="0" eb="2">
      <t>シジョウ</t>
    </rPh>
    <rPh sb="2" eb="4">
      <t>カカク</t>
    </rPh>
    <rPh sb="4" eb="6">
      <t>チョウセイ</t>
    </rPh>
    <rPh sb="6" eb="7">
      <t>ガク</t>
    </rPh>
    <phoneticPr fontId="3"/>
  </si>
  <si>
    <t>市場価格調整単価</t>
    <rPh sb="0" eb="2">
      <t>シジョウ</t>
    </rPh>
    <rPh sb="2" eb="4">
      <t>カカク</t>
    </rPh>
    <rPh sb="4" eb="6">
      <t>チョウセイ</t>
    </rPh>
    <rPh sb="6" eb="8">
      <t>タンカ</t>
    </rPh>
    <phoneticPr fontId="3"/>
  </si>
  <si>
    <t>－</t>
    <phoneticPr fontId="3"/>
  </si>
  <si>
    <t>最終保障供給料金　簡易算定ツール</t>
    <rPh sb="0" eb="8">
      <t>サイシュウホショウキョウキュウリョウキン</t>
    </rPh>
    <rPh sb="9" eb="11">
      <t>カンイ</t>
    </rPh>
    <rPh sb="11" eb="13">
      <t>サンテイ</t>
    </rPh>
    <phoneticPr fontId="3"/>
  </si>
  <si>
    <t>＜モデル試算結果＞</t>
    <rPh sb="4" eb="6">
      <t>シサン</t>
    </rPh>
    <rPh sb="6" eb="8">
      <t>ケッカ</t>
    </rPh>
    <phoneticPr fontId="3"/>
  </si>
  <si>
    <t>１．ご請求月（単月）による算定</t>
    <rPh sb="3" eb="5">
      <t>セイキュウ</t>
    </rPh>
    <rPh sb="5" eb="6">
      <t>ヅキ</t>
    </rPh>
    <rPh sb="7" eb="8">
      <t>タン</t>
    </rPh>
    <rPh sb="8" eb="9">
      <t>ゲツ</t>
    </rPh>
    <rPh sb="13" eb="15">
      <t>サンテイ</t>
    </rPh>
    <phoneticPr fontId="3"/>
  </si>
  <si>
    <t>①</t>
    <phoneticPr fontId="3"/>
  </si>
  <si>
    <t>②</t>
    <phoneticPr fontId="3"/>
  </si>
  <si>
    <t>③</t>
    <phoneticPr fontId="3"/>
  </si>
  <si>
    <t>④</t>
    <phoneticPr fontId="3"/>
  </si>
  <si>
    <t>⑤</t>
    <phoneticPr fontId="3"/>
  </si>
  <si>
    <t>⑥</t>
    <phoneticPr fontId="3"/>
  </si>
  <si>
    <t>ご請求月</t>
    <rPh sb="1" eb="3">
      <t>セイキュウ</t>
    </rPh>
    <rPh sb="3" eb="4">
      <t>ツキ</t>
    </rPh>
    <phoneticPr fontId="3"/>
  </si>
  <si>
    <t>ご使用量</t>
    <rPh sb="1" eb="4">
      <t>シヨウリョウ</t>
    </rPh>
    <phoneticPr fontId="3"/>
  </si>
  <si>
    <t>⑦</t>
    <phoneticPr fontId="3"/>
  </si>
  <si>
    <t>⑧</t>
    <phoneticPr fontId="3"/>
  </si>
  <si>
    <t>⑨</t>
    <phoneticPr fontId="3"/>
  </si>
  <si>
    <t>⑩</t>
    <phoneticPr fontId="3"/>
  </si>
  <si>
    <t>⑪</t>
    <phoneticPr fontId="3"/>
  </si>
  <si>
    <t>⑫</t>
    <phoneticPr fontId="3"/>
  </si>
  <si>
    <t>ご請求月①およびご使用量①～⑫をご入力ください。</t>
    <rPh sb="1" eb="3">
      <t>セイキュウ</t>
    </rPh>
    <rPh sb="3" eb="4">
      <t>ツキ</t>
    </rPh>
    <rPh sb="9" eb="12">
      <t>シヨウリョウ</t>
    </rPh>
    <rPh sb="17" eb="19">
      <t>ニュウリョク</t>
    </rPh>
    <phoneticPr fontId="3"/>
  </si>
  <si>
    <t>※ご請求月①を入力することでご請求月②～⑫が自動で入力されます。</t>
    <rPh sb="2" eb="4">
      <t>セイキュウ</t>
    </rPh>
    <rPh sb="4" eb="5">
      <t>ヅキ</t>
    </rPh>
    <rPh sb="7" eb="9">
      <t>ニュウリョク</t>
    </rPh>
    <rPh sb="15" eb="18">
      <t>セイキュウヅキ</t>
    </rPh>
    <rPh sb="22" eb="24">
      <t>ジドウ</t>
    </rPh>
    <rPh sb="25" eb="27">
      <t>ニュウリョク</t>
    </rPh>
    <phoneticPr fontId="3"/>
  </si>
  <si>
    <t>市場価格調整額（年間）</t>
    <rPh sb="8" eb="10">
      <t>ネンカン</t>
    </rPh>
    <phoneticPr fontId="3"/>
  </si>
  <si>
    <t>市場価格調整額（月）</t>
    <rPh sb="0" eb="2">
      <t>シジョウ</t>
    </rPh>
    <rPh sb="2" eb="4">
      <t>カカク</t>
    </rPh>
    <rPh sb="4" eb="6">
      <t>チョウセイ</t>
    </rPh>
    <rPh sb="6" eb="7">
      <t>ガク</t>
    </rPh>
    <rPh sb="8" eb="9">
      <t>ツキ</t>
    </rPh>
    <phoneticPr fontId="3"/>
  </si>
  <si>
    <t>上記試算条件により算定した料金内訳については以下のとおりとなります。</t>
    <rPh sb="0" eb="2">
      <t>ジョウキ</t>
    </rPh>
    <rPh sb="2" eb="4">
      <t>シサン</t>
    </rPh>
    <rPh sb="4" eb="6">
      <t>ジョウケン</t>
    </rPh>
    <rPh sb="9" eb="11">
      <t>サンテイ</t>
    </rPh>
    <rPh sb="13" eb="15">
      <t>リョウキン</t>
    </rPh>
    <rPh sb="15" eb="17">
      <t>ウチワケ</t>
    </rPh>
    <rPh sb="22" eb="24">
      <t>イカ</t>
    </rPh>
    <phoneticPr fontId="3"/>
  </si>
  <si>
    <t>２．複数月による算定（最大１２ヶ月）</t>
    <rPh sb="2" eb="4">
      <t>フクスウ</t>
    </rPh>
    <rPh sb="4" eb="5">
      <t>ツキ</t>
    </rPh>
    <rPh sb="8" eb="10">
      <t>サンテイ</t>
    </rPh>
    <rPh sb="11" eb="13">
      <t>サイダイ</t>
    </rPh>
    <rPh sb="16" eb="17">
      <t>ゲツ</t>
    </rPh>
    <phoneticPr fontId="3"/>
  </si>
  <si>
    <t>「試算条件」　①～⑥の全てをご入力ください。</t>
    <rPh sb="1" eb="3">
      <t>シサン</t>
    </rPh>
    <rPh sb="3" eb="5">
      <t>ジョウケン</t>
    </rPh>
    <rPh sb="11" eb="12">
      <t>スベ</t>
    </rPh>
    <rPh sb="15" eb="17">
      <t>ニュウリョク</t>
    </rPh>
    <phoneticPr fontId="3"/>
  </si>
  <si>
    <t>2024年</t>
    <rPh sb="4" eb="5">
      <t>ネン</t>
    </rPh>
    <phoneticPr fontId="3"/>
  </si>
  <si>
    <t>３．見直し内容の詳細について</t>
    <rPh sb="2" eb="4">
      <t>ミナオ</t>
    </rPh>
    <rPh sb="5" eb="7">
      <t>ナイヨウ</t>
    </rPh>
    <rPh sb="8" eb="10">
      <t>ショウサイ</t>
    </rPh>
    <phoneticPr fontId="3"/>
  </si>
  <si>
    <t>https://www.enecho.meti.go.jp/category/electricity_and_gas/electric/summary/retailers_list/</t>
    <phoneticPr fontId="3"/>
  </si>
  <si>
    <t>４．資源エネルギー庁のホームページ（登録小売電気事業者一覧）</t>
    <phoneticPr fontId="3"/>
  </si>
  <si>
    <t>変更後の料金は、新たに卸電力市場価格を反映することにより、これまでのご請求金額よりも増額となる可能性があることや、小売電気事業者の自由料金よりも割高な料金設定となる方向です。</t>
    <phoneticPr fontId="3"/>
  </si>
  <si>
    <t>つきましては、小売電気事業者の自由料金と比較のうえ、契約内容を踏まえて契約先の変更も含めてご検討いただきますようお願い申し上げます。</t>
    <phoneticPr fontId="3"/>
  </si>
  <si>
    <t>小売電気事業者の一覧は、資源エネルギー庁のホームページをご参照ください。</t>
    <rPh sb="29" eb="31">
      <t>サンショウ</t>
    </rPh>
    <phoneticPr fontId="3"/>
  </si>
  <si>
    <t>高圧</t>
    <rPh sb="0" eb="2">
      <t>コウアツ</t>
    </rPh>
    <phoneticPr fontId="3"/>
  </si>
  <si>
    <t>特高</t>
    <rPh sb="0" eb="2">
      <t>トッコウ</t>
    </rPh>
    <phoneticPr fontId="3"/>
  </si>
  <si>
    <t>　掲載先　:　　</t>
    <phoneticPr fontId="3"/>
  </si>
  <si>
    <t>kWh/月</t>
    <rPh sb="4" eb="5">
      <t>ツキ</t>
    </rPh>
    <phoneticPr fontId="3"/>
  </si>
  <si>
    <t>円/kW</t>
    <rPh sb="0" eb="1">
      <t>エン</t>
    </rPh>
    <phoneticPr fontId="3"/>
  </si>
  <si>
    <t>円/kWh</t>
    <rPh sb="0" eb="1">
      <t>エン</t>
    </rPh>
    <phoneticPr fontId="3"/>
  </si>
  <si>
    <t>※電力量料金の10月・7月は計算式注意！（小口は8～10月を夏季単価、大口・特高は7～9月を夏季単価採用）</t>
    <rPh sb="1" eb="3">
      <t>デンリョク</t>
    </rPh>
    <rPh sb="3" eb="4">
      <t>リョウ</t>
    </rPh>
    <rPh sb="4" eb="6">
      <t>リョウキン</t>
    </rPh>
    <rPh sb="9" eb="10">
      <t>ガツ</t>
    </rPh>
    <rPh sb="12" eb="13">
      <t>ガツ</t>
    </rPh>
    <rPh sb="14" eb="16">
      <t>ケイサン</t>
    </rPh>
    <rPh sb="16" eb="17">
      <t>シキ</t>
    </rPh>
    <rPh sb="17" eb="19">
      <t>チュウイ</t>
    </rPh>
    <rPh sb="21" eb="23">
      <t>コグチ</t>
    </rPh>
    <rPh sb="28" eb="29">
      <t>ガツ</t>
    </rPh>
    <rPh sb="30" eb="32">
      <t>カキ</t>
    </rPh>
    <rPh sb="32" eb="34">
      <t>タンカ</t>
    </rPh>
    <rPh sb="35" eb="37">
      <t>オオグチ</t>
    </rPh>
    <rPh sb="38" eb="40">
      <t>トッコウ</t>
    </rPh>
    <rPh sb="44" eb="45">
      <t>ガツ</t>
    </rPh>
    <rPh sb="46" eb="48">
      <t>カキ</t>
    </rPh>
    <rPh sb="48" eb="50">
      <t>タンカ</t>
    </rPh>
    <rPh sb="50" eb="52">
      <t>サイヨウ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</si>
</sst>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_);[Red]\(#,##0.00\)"/>
    <numFmt numFmtId="177" formatCode="#,###\ &quot;kWh&quot;"/>
    <numFmt numFmtId="178" formatCode="#,###\ &quot;kW&quot;"/>
    <numFmt numFmtId="179" formatCode="#,##0_ "/>
    <numFmt numFmtId="180" formatCode="#,##0_ ;[Red]\-#,##0\ "/>
    <numFmt numFmtId="181" formatCode="#,###"/>
    <numFmt numFmtId="182" formatCode="#,##0.00_ "/>
    <numFmt numFmtId="183" formatCode="#\ &quot;kV&quot;"/>
    <numFmt numFmtId="184" formatCode="yyyy\.m"/>
    <numFmt numFmtId="185" formatCode="yyyy&quot;年&quot;m&quot;月&quot;;@"/>
    <numFmt numFmtId="186" formatCode="#,###\ &quot;　円&quot;"/>
    <numFmt numFmtId="187" formatCode="#,##0\ &quot;　円&quot;"/>
    <numFmt numFmtId="188" formatCode="\(#,###\ &quot;kW未満&quot;\)"/>
    <numFmt numFmtId="189" formatCode="\(#,###\ &quot;kW以上&quot;\)"/>
    <numFmt numFmtId="190" formatCode="#,##0.00_ ;[Red]\-#,##0.00\ "/>
  </numFmts>
  <fonts count="33" x14ac:knownFonts="1">
    <font>
      <sz val="12"/>
      <color theme="1"/>
      <name val="Meiryo UI"/>
      <family val="2"/>
      <charset val="128"/>
    </font>
    <font>
      <sz val="12"/>
      <color theme="1"/>
      <name val="Meiryo UI"/>
      <family val="2"/>
      <charset val="128"/>
    </font>
    <font>
      <sz val="18"/>
      <color theme="3"/>
      <name val="ＭＳ Ｐゴシック"/>
      <family val="2"/>
      <charset val="128"/>
      <scheme val="major"/>
    </font>
    <font>
      <sz val="6"/>
      <name val="Meiryo UI"/>
      <family val="2"/>
      <charset val="128"/>
    </font>
    <font>
      <b/>
      <sz val="12"/>
      <color theme="1"/>
      <name val="Meiryo UI"/>
      <family val="3"/>
      <charset val="128"/>
    </font>
    <font>
      <b/>
      <sz val="18"/>
      <color theme="1"/>
      <name val="Meiryo UI"/>
      <family val="3"/>
      <charset val="128"/>
    </font>
    <font>
      <b/>
      <sz val="12"/>
      <color rgb="FFFF0000"/>
      <name val="Meiryo UI"/>
      <family val="3"/>
      <charset val="128"/>
    </font>
    <font>
      <sz val="12"/>
      <color theme="1"/>
      <name val="Meiryo UI"/>
      <family val="3"/>
      <charset val="128"/>
    </font>
    <font>
      <sz val="11"/>
      <color theme="1"/>
      <name val="Meiryo UI"/>
      <family val="3"/>
      <charset val="128"/>
    </font>
    <font>
      <b/>
      <sz val="14"/>
      <color theme="1"/>
      <name val="Meiryo UI"/>
      <family val="3"/>
      <charset val="128"/>
    </font>
    <font>
      <sz val="14"/>
      <color theme="1"/>
      <name val="Meiryo UI"/>
      <family val="3"/>
      <charset val="128"/>
    </font>
    <font>
      <b/>
      <sz val="16"/>
      <color theme="1"/>
      <name val="Meiryo UI"/>
      <family val="3"/>
      <charset val="128"/>
    </font>
    <font>
      <sz val="16"/>
      <color theme="1"/>
      <name val="Meiryo UI"/>
      <family val="3"/>
      <charset val="128"/>
    </font>
    <font>
      <b/>
      <sz val="16"/>
      <color rgb="FFFF0000"/>
      <name val="Meiryo UI"/>
      <family val="3"/>
      <charset val="128"/>
    </font>
    <font>
      <sz val="12"/>
      <color theme="0"/>
      <name val="Meiryo UI"/>
      <family val="2"/>
      <charset val="128"/>
    </font>
    <font>
      <sz val="12"/>
      <color theme="0"/>
      <name val="Meiryo UI"/>
      <family val="3"/>
      <charset val="128"/>
    </font>
    <font>
      <sz val="14"/>
      <name val="Meiryo UI"/>
      <family val="3"/>
      <charset val="128"/>
    </font>
    <font>
      <sz val="16"/>
      <color theme="1"/>
      <name val="Meiryo UI"/>
      <family val="2"/>
      <charset val="128"/>
    </font>
    <font>
      <sz val="11"/>
      <color theme="0"/>
      <name val="Meiryo UI"/>
      <family val="3"/>
      <charset val="128"/>
    </font>
    <font>
      <sz val="14"/>
      <color theme="0"/>
      <name val="Meiryo UI"/>
      <family val="2"/>
      <charset val="128"/>
    </font>
    <font>
      <sz val="14"/>
      <color theme="0"/>
      <name val="Meiryo UI"/>
      <family val="3"/>
      <charset val="128"/>
    </font>
    <font>
      <u/>
      <sz val="12"/>
      <color theme="10"/>
      <name val="Meiryo UI"/>
      <family val="2"/>
      <charset val="128"/>
    </font>
    <font>
      <b/>
      <sz val="22"/>
      <color theme="1"/>
      <name val="Meiryo UI"/>
      <family val="3"/>
      <charset val="128"/>
    </font>
    <font>
      <u/>
      <sz val="16"/>
      <color theme="10"/>
      <name val="Meiryo UI"/>
      <family val="3"/>
      <charset val="128"/>
    </font>
    <font>
      <sz val="14"/>
      <color rgb="FFFF0000"/>
      <name val="Meiryo UI"/>
      <family val="3"/>
      <charset val="128"/>
    </font>
    <font>
      <b/>
      <sz val="18"/>
      <color rgb="FFFF0000"/>
      <name val="Meiryo UI"/>
      <family val="3"/>
      <charset val="128"/>
    </font>
    <font>
      <sz val="12"/>
      <color rgb="FFFF0000"/>
      <name val="Meiryo UI"/>
      <family val="2"/>
      <charset val="128"/>
    </font>
    <font>
      <sz val="14"/>
      <color theme="1"/>
      <name val="Meiryo UI"/>
      <family val="2"/>
      <charset val="128"/>
    </font>
    <font>
      <b/>
      <sz val="14"/>
      <color rgb="FFFF0000"/>
      <name val="Meiryo UI"/>
      <family val="3"/>
      <charset val="128"/>
    </font>
    <font>
      <sz val="16"/>
      <color theme="0"/>
      <name val="Meiryo UI"/>
      <family val="3"/>
      <charset val="128"/>
    </font>
    <font>
      <sz val="11"/>
      <color theme="1"/>
      <name val="ＭＳ Ｐゴシック"/>
      <family val="3"/>
      <charset val="128"/>
      <scheme val="minor"/>
    </font>
    <font>
      <sz val="12"/>
      <name val="Meiryo UI"/>
      <family val="3"/>
      <charset val="128"/>
    </font>
    <font>
      <sz val="12"/>
      <color rgb="FFFF0000"/>
      <name val="Meiryo UI"/>
      <family val="3"/>
      <charset val="128"/>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99FF"/>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theme="0" tint="-0.499984740745262"/>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30" fillId="0" borderId="0"/>
  </cellStyleXfs>
  <cellXfs count="182">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lignment vertical="center"/>
    </xf>
    <xf numFmtId="0" fontId="5" fillId="0" borderId="0" xfId="0" applyFont="1" applyAlignment="1">
      <alignment horizontal="center" vertical="center"/>
    </xf>
    <xf numFmtId="0" fontId="7" fillId="0" borderId="0" xfId="0" applyFont="1" applyBorder="1">
      <alignment vertical="center"/>
    </xf>
    <xf numFmtId="0" fontId="7"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7" fillId="0" borderId="0" xfId="0" applyFont="1" applyFill="1" applyBorder="1">
      <alignment vertical="center"/>
    </xf>
    <xf numFmtId="0" fontId="4" fillId="0" borderId="0" xfId="0" applyFont="1" applyBorder="1" applyAlignment="1">
      <alignment vertical="center"/>
    </xf>
    <xf numFmtId="0" fontId="7" fillId="0" borderId="1" xfId="0" applyFont="1" applyBorder="1">
      <alignment vertical="center"/>
    </xf>
    <xf numFmtId="0" fontId="7" fillId="0" borderId="1" xfId="0" applyFont="1" applyFill="1" applyBorder="1">
      <alignment vertical="center"/>
    </xf>
    <xf numFmtId="49" fontId="7" fillId="0" borderId="0" xfId="0" applyNumberFormat="1" applyFont="1" applyFill="1" applyBorder="1">
      <alignment vertical="center"/>
    </xf>
    <xf numFmtId="49" fontId="7" fillId="0" borderId="0" xfId="0" applyNumberFormat="1" applyFont="1" applyBorder="1">
      <alignment vertical="center"/>
    </xf>
    <xf numFmtId="0" fontId="8" fillId="0" borderId="0" xfId="0" applyFont="1">
      <alignment vertical="center"/>
    </xf>
    <xf numFmtId="0" fontId="10" fillId="0" borderId="2" xfId="0" applyFont="1" applyBorder="1" applyAlignment="1">
      <alignment vertical="center"/>
    </xf>
    <xf numFmtId="0" fontId="10" fillId="0" borderId="4" xfId="0" applyFont="1" applyBorder="1" applyAlignment="1">
      <alignment horizontal="center" vertical="center"/>
    </xf>
    <xf numFmtId="0" fontId="10" fillId="0" borderId="4" xfId="0" applyFont="1" applyBorder="1" applyAlignment="1">
      <alignment vertical="center"/>
    </xf>
    <xf numFmtId="0" fontId="10" fillId="0" borderId="3" xfId="0" applyFont="1" applyBorder="1" applyAlignment="1">
      <alignment horizontal="center" vertical="center"/>
    </xf>
    <xf numFmtId="0" fontId="10" fillId="0" borderId="0" xfId="0" applyFont="1" applyAlignment="1">
      <alignment horizontal="right" vertical="center"/>
    </xf>
    <xf numFmtId="176" fontId="7" fillId="0" borderId="1" xfId="0" applyNumberFormat="1" applyFont="1" applyBorder="1">
      <alignment vertical="center"/>
    </xf>
    <xf numFmtId="176" fontId="7" fillId="0" borderId="0" xfId="0" applyNumberFormat="1" applyFont="1" applyBorder="1">
      <alignment vertical="center"/>
    </xf>
    <xf numFmtId="176" fontId="7" fillId="0" borderId="1" xfId="0" applyNumberFormat="1" applyFont="1" applyFill="1" applyBorder="1">
      <alignment vertical="center"/>
    </xf>
    <xf numFmtId="0" fontId="7" fillId="0" borderId="1" xfId="0" applyFont="1" applyFill="1" applyBorder="1" applyAlignment="1">
      <alignment horizontal="right" vertical="center"/>
    </xf>
    <xf numFmtId="176" fontId="10" fillId="0" borderId="2" xfId="1" applyNumberFormat="1" applyFont="1" applyBorder="1" applyAlignment="1">
      <alignment vertical="center"/>
    </xf>
    <xf numFmtId="176" fontId="10" fillId="0" borderId="2" xfId="0" applyNumberFormat="1" applyFont="1" applyBorder="1" applyAlignment="1">
      <alignment horizontal="right" vertical="center"/>
    </xf>
    <xf numFmtId="179" fontId="10" fillId="0" borderId="4" xfId="0" applyNumberFormat="1" applyFont="1" applyBorder="1" applyAlignment="1">
      <alignment vertical="center"/>
    </xf>
    <xf numFmtId="178" fontId="10" fillId="0" borderId="3" xfId="0" applyNumberFormat="1" applyFont="1" applyBorder="1" applyAlignment="1">
      <alignment vertical="center"/>
    </xf>
    <xf numFmtId="38" fontId="10" fillId="0" borderId="2" xfId="1" applyNumberFormat="1" applyFont="1" applyBorder="1" applyAlignment="1">
      <alignment vertical="center"/>
    </xf>
    <xf numFmtId="38" fontId="10" fillId="0" borderId="3" xfId="1" applyFont="1" applyBorder="1" applyAlignment="1">
      <alignment horizontal="center" vertical="center"/>
    </xf>
    <xf numFmtId="176" fontId="10" fillId="0" borderId="2" xfId="0" applyNumberFormat="1" applyFont="1" applyBorder="1" applyAlignment="1">
      <alignment vertical="center"/>
    </xf>
    <xf numFmtId="179" fontId="10" fillId="0" borderId="4" xfId="0" applyNumberFormat="1" applyFont="1" applyBorder="1" applyAlignment="1">
      <alignment horizontal="right" vertical="center"/>
    </xf>
    <xf numFmtId="3" fontId="16" fillId="0" borderId="2" xfId="1" applyNumberFormat="1" applyFont="1" applyBorder="1" applyAlignment="1">
      <alignment vertical="center"/>
    </xf>
    <xf numFmtId="177" fontId="10" fillId="0" borderId="3" xfId="0" applyNumberFormat="1" applyFont="1" applyBorder="1" applyAlignment="1">
      <alignment vertical="center"/>
    </xf>
    <xf numFmtId="38" fontId="10" fillId="0" borderId="2" xfId="1" applyFont="1" applyBorder="1" applyAlignment="1">
      <alignment vertical="center"/>
    </xf>
    <xf numFmtId="176" fontId="10" fillId="0" borderId="8" xfId="0" applyNumberFormat="1" applyFont="1" applyBorder="1" applyAlignment="1">
      <alignment vertical="center"/>
    </xf>
    <xf numFmtId="0" fontId="10" fillId="9" borderId="2" xfId="0" applyFont="1" applyFill="1" applyBorder="1" applyAlignment="1">
      <alignment vertical="center"/>
    </xf>
    <xf numFmtId="38" fontId="10" fillId="9" borderId="3" xfId="1" applyFont="1" applyFill="1" applyBorder="1" applyAlignment="1">
      <alignment horizontal="center" vertical="center"/>
    </xf>
    <xf numFmtId="0" fontId="15" fillId="10" borderId="1" xfId="0" applyFont="1" applyFill="1" applyBorder="1" applyAlignment="1">
      <alignment horizontal="center" vertical="center"/>
    </xf>
    <xf numFmtId="0" fontId="18" fillId="10" borderId="1" xfId="0" applyFont="1" applyFill="1" applyBorder="1" applyAlignment="1">
      <alignment horizontal="center" vertical="center"/>
    </xf>
    <xf numFmtId="0" fontId="8" fillId="7" borderId="1" xfId="0" applyFont="1" applyFill="1" applyBorder="1" applyAlignment="1">
      <alignment horizontal="center" vertical="center"/>
    </xf>
    <xf numFmtId="183" fontId="7" fillId="6" borderId="1" xfId="0" applyNumberFormat="1" applyFont="1" applyFill="1" applyBorder="1" applyAlignment="1">
      <alignment horizontal="center" vertical="center"/>
    </xf>
    <xf numFmtId="0" fontId="7" fillId="6" borderId="1" xfId="0" applyFont="1" applyFill="1" applyBorder="1">
      <alignment vertical="center"/>
    </xf>
    <xf numFmtId="0" fontId="7" fillId="6" borderId="1" xfId="0" applyFont="1" applyFill="1" applyBorder="1" applyAlignment="1">
      <alignment vertical="center"/>
    </xf>
    <xf numFmtId="179" fontId="7" fillId="0" borderId="2" xfId="0" applyNumberFormat="1" applyFont="1" applyBorder="1">
      <alignment vertical="center"/>
    </xf>
    <xf numFmtId="0" fontId="7" fillId="0" borderId="3" xfId="0" applyFont="1" applyBorder="1">
      <alignment vertical="center"/>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10" fillId="0" borderId="0" xfId="0" applyFont="1">
      <alignment vertical="center"/>
    </xf>
    <xf numFmtId="0" fontId="10" fillId="6" borderId="1" xfId="0" applyFont="1" applyFill="1" applyBorder="1">
      <alignment vertical="center"/>
    </xf>
    <xf numFmtId="0" fontId="10" fillId="0" borderId="1" xfId="0" applyFont="1" applyBorder="1" applyAlignment="1" applyProtection="1">
      <alignment horizontal="left" vertical="center" indent="2"/>
    </xf>
    <xf numFmtId="0" fontId="10" fillId="3" borderId="1" xfId="0" applyFont="1" applyFill="1" applyBorder="1" applyAlignment="1" applyProtection="1">
      <alignment horizontal="left" vertical="center" indent="2"/>
      <protection locked="0"/>
    </xf>
    <xf numFmtId="0" fontId="10" fillId="6" borderId="2" xfId="0" applyFont="1" applyFill="1" applyBorder="1" applyAlignment="1">
      <alignment horizontal="center" vertical="center"/>
    </xf>
    <xf numFmtId="0" fontId="10" fillId="6" borderId="2" xfId="0" applyFont="1" applyFill="1" applyBorder="1" applyAlignment="1">
      <alignment horizontal="left" vertical="center"/>
    </xf>
    <xf numFmtId="0" fontId="9" fillId="6" borderId="2" xfId="0" applyFont="1" applyFill="1" applyBorder="1" applyAlignment="1">
      <alignment horizontal="center" vertical="center"/>
    </xf>
    <xf numFmtId="0" fontId="5" fillId="0" borderId="0" xfId="0" applyFont="1" applyBorder="1" applyAlignment="1">
      <alignment vertical="center"/>
    </xf>
    <xf numFmtId="0" fontId="12" fillId="0" borderId="0" xfId="0" applyFont="1" applyAlignment="1" applyProtection="1">
      <alignment horizontal="right" vertical="center" wrapText="1" indent="1"/>
      <protection locked="0"/>
    </xf>
    <xf numFmtId="0" fontId="12" fillId="0" borderId="0" xfId="0" applyFont="1" applyAlignment="1" applyProtection="1">
      <alignment vertical="center"/>
      <protection locked="0"/>
    </xf>
    <xf numFmtId="0" fontId="12" fillId="0" borderId="0" xfId="0" applyFont="1">
      <alignment vertical="center"/>
    </xf>
    <xf numFmtId="0" fontId="24" fillId="0" borderId="6" xfId="0" applyFont="1" applyFill="1" applyBorder="1">
      <alignment vertical="center"/>
    </xf>
    <xf numFmtId="184" fontId="7" fillId="6" borderId="1" xfId="0" applyNumberFormat="1" applyFont="1" applyFill="1" applyBorder="1" applyAlignment="1">
      <alignment horizontal="center" vertical="center"/>
    </xf>
    <xf numFmtId="182" fontId="7" fillId="0" borderId="1" xfId="0" applyNumberFormat="1" applyFont="1" applyFill="1" applyBorder="1" applyAlignment="1">
      <alignment horizontal="right" vertical="center"/>
    </xf>
    <xf numFmtId="176" fontId="7" fillId="2" borderId="1" xfId="0" applyNumberFormat="1" applyFont="1" applyFill="1" applyBorder="1" applyAlignment="1">
      <alignment horizontal="right" vertical="center"/>
    </xf>
    <xf numFmtId="0" fontId="10" fillId="8" borderId="4" xfId="0" applyFont="1" applyFill="1" applyBorder="1" applyAlignment="1">
      <alignment horizontal="center" vertical="center"/>
    </xf>
    <xf numFmtId="179" fontId="10" fillId="8" borderId="4" xfId="0" applyNumberFormat="1" applyFont="1" applyFill="1" applyBorder="1" applyAlignment="1">
      <alignment horizontal="right" vertical="center"/>
    </xf>
    <xf numFmtId="177" fontId="10" fillId="8" borderId="3" xfId="0" applyNumberFormat="1" applyFont="1" applyFill="1" applyBorder="1" applyAlignment="1">
      <alignment vertical="center"/>
    </xf>
    <xf numFmtId="38" fontId="13" fillId="8" borderId="2" xfId="1" applyFont="1" applyFill="1" applyBorder="1" applyAlignment="1">
      <alignment vertical="center"/>
    </xf>
    <xf numFmtId="0" fontId="10" fillId="8" borderId="3" xfId="0" applyFont="1" applyFill="1" applyBorder="1" applyAlignment="1">
      <alignment horizontal="center" vertical="center"/>
    </xf>
    <xf numFmtId="0" fontId="26" fillId="0" borderId="0" xfId="0" applyFont="1" applyAlignment="1">
      <alignment horizontal="left" vertical="center"/>
    </xf>
    <xf numFmtId="0" fontId="15" fillId="0" borderId="0" xfId="0" applyFont="1" applyFill="1" applyBorder="1" applyAlignment="1">
      <alignment vertical="center"/>
    </xf>
    <xf numFmtId="0" fontId="0" fillId="0" borderId="0" xfId="0" applyBorder="1" applyAlignment="1">
      <alignment horizontal="right" vertical="center"/>
    </xf>
    <xf numFmtId="0" fontId="0" fillId="0" borderId="0" xfId="0" applyBorder="1" applyAlignment="1">
      <alignment vertical="center"/>
    </xf>
    <xf numFmtId="176" fontId="10" fillId="8" borderId="7" xfId="0" applyNumberFormat="1" applyFont="1" applyFill="1" applyBorder="1" applyAlignment="1">
      <alignment horizontal="right" vertical="center"/>
    </xf>
    <xf numFmtId="0" fontId="7" fillId="0" borderId="2" xfId="0" applyFont="1" applyBorder="1">
      <alignment vertical="center"/>
    </xf>
    <xf numFmtId="182" fontId="8" fillId="0" borderId="0" xfId="0" applyNumberFormat="1" applyFont="1" applyAlignment="1">
      <alignment horizontal="center" vertical="center"/>
    </xf>
    <xf numFmtId="40" fontId="0" fillId="0" borderId="0" xfId="1" applyNumberFormat="1" applyFont="1" applyAlignment="1">
      <alignment horizontal="right" vertical="center"/>
    </xf>
    <xf numFmtId="176" fontId="10" fillId="0" borderId="2" xfId="1" applyNumberFormat="1" applyFont="1" applyFill="1" applyBorder="1" applyAlignment="1">
      <alignment horizontal="right" vertical="center"/>
    </xf>
    <xf numFmtId="182" fontId="8" fillId="0" borderId="1" xfId="0" applyNumberFormat="1" applyFont="1" applyFill="1" applyBorder="1" applyAlignment="1">
      <alignment horizontal="center" vertical="center"/>
    </xf>
    <xf numFmtId="0" fontId="6" fillId="0" borderId="5" xfId="0" applyFont="1" applyFill="1" applyBorder="1" applyAlignment="1" applyProtection="1">
      <alignment vertical="center"/>
      <protection locked="0"/>
    </xf>
    <xf numFmtId="0" fontId="27" fillId="0" borderId="0" xfId="0" applyFont="1">
      <alignment vertical="center"/>
    </xf>
    <xf numFmtId="0" fontId="10" fillId="0" borderId="0" xfId="0" applyFont="1" applyFill="1" applyBorder="1" applyAlignment="1">
      <alignment horizontal="left" vertical="center"/>
    </xf>
    <xf numFmtId="0" fontId="11" fillId="8" borderId="0" xfId="0" applyFont="1" applyFill="1" applyBorder="1">
      <alignment vertical="center"/>
    </xf>
    <xf numFmtId="0" fontId="27" fillId="0" borderId="0" xfId="0" applyFont="1" applyAlignment="1">
      <alignment horizontal="center" vertical="center"/>
    </xf>
    <xf numFmtId="0" fontId="14" fillId="5" borderId="1" xfId="0" applyFont="1" applyFill="1" applyBorder="1" applyAlignment="1">
      <alignment horizontal="center" vertical="center"/>
    </xf>
    <xf numFmtId="185" fontId="0" fillId="6" borderId="1" xfId="0" applyNumberFormat="1" applyFont="1" applyFill="1" applyBorder="1" applyAlignment="1">
      <alignment horizontal="center" vertical="center"/>
    </xf>
    <xf numFmtId="0" fontId="28" fillId="0" borderId="0" xfId="0" applyFont="1" applyAlignment="1">
      <alignment horizontal="left" vertical="center"/>
    </xf>
    <xf numFmtId="190" fontId="10" fillId="0" borderId="2" xfId="1" applyNumberFormat="1" applyFont="1" applyBorder="1" applyAlignment="1">
      <alignment horizontal="right" vertical="center"/>
    </xf>
    <xf numFmtId="190" fontId="10" fillId="0" borderId="2" xfId="0" applyNumberFormat="1" applyFont="1" applyBorder="1" applyAlignment="1">
      <alignment horizontal="right" vertical="center"/>
    </xf>
    <xf numFmtId="38" fontId="0" fillId="0" borderId="0" xfId="0" applyNumberFormat="1" applyAlignment="1">
      <alignment horizontal="righ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12" fillId="0" borderId="0" xfId="0" applyFont="1" applyAlignment="1">
      <alignment horizontal="left" vertical="center"/>
    </xf>
    <xf numFmtId="185" fontId="0" fillId="2" borderId="1" xfId="0" applyNumberFormat="1" applyFont="1" applyFill="1" applyBorder="1" applyAlignment="1" applyProtection="1">
      <alignment horizontal="center" vertical="center"/>
      <protection locked="0"/>
    </xf>
    <xf numFmtId="2" fontId="7" fillId="0" borderId="1" xfId="0" applyNumberFormat="1" applyFont="1" applyBorder="1">
      <alignment vertical="center"/>
    </xf>
    <xf numFmtId="2" fontId="7" fillId="0" borderId="1" xfId="0" applyNumberFormat="1" applyFont="1" applyFill="1" applyBorder="1">
      <alignment vertical="center"/>
    </xf>
    <xf numFmtId="0" fontId="7" fillId="0" borderId="0" xfId="0" applyFont="1" applyFill="1">
      <alignment vertical="center"/>
    </xf>
    <xf numFmtId="0" fontId="0" fillId="0" borderId="0" xfId="0" applyFill="1">
      <alignment vertical="center"/>
    </xf>
    <xf numFmtId="0" fontId="10" fillId="0" borderId="3" xfId="0" applyFont="1" applyBorder="1" applyAlignment="1">
      <alignment horizontal="center" vertical="center"/>
    </xf>
    <xf numFmtId="176" fontId="31" fillId="3" borderId="1" xfId="3" applyNumberFormat="1" applyFont="1" applyFill="1" applyBorder="1"/>
    <xf numFmtId="2" fontId="0" fillId="0" borderId="0" xfId="0" applyNumberFormat="1">
      <alignment vertical="center"/>
    </xf>
    <xf numFmtId="176" fontId="7" fillId="0" borderId="1" xfId="0" applyNumberFormat="1" applyFont="1" applyFill="1" applyBorder="1" applyAlignment="1">
      <alignment horizontal="right" vertical="center"/>
    </xf>
    <xf numFmtId="176" fontId="7"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2" fontId="7" fillId="2" borderId="1" xfId="0" applyNumberFormat="1" applyFont="1" applyFill="1" applyBorder="1" applyAlignment="1">
      <alignment horizontal="right" vertical="center"/>
    </xf>
    <xf numFmtId="0" fontId="7" fillId="3" borderId="1" xfId="0" applyFont="1" applyFill="1" applyBorder="1" applyAlignment="1">
      <alignment horizontal="right" vertical="center"/>
    </xf>
    <xf numFmtId="176" fontId="7" fillId="11" borderId="1" xfId="0" applyNumberFormat="1" applyFont="1" applyFill="1" applyBorder="1">
      <alignment vertical="center"/>
    </xf>
    <xf numFmtId="176" fontId="7" fillId="11" borderId="1" xfId="0" applyNumberFormat="1" applyFont="1" applyFill="1" applyBorder="1" applyAlignment="1">
      <alignment horizontal="right" vertical="center"/>
    </xf>
    <xf numFmtId="0" fontId="32" fillId="0" borderId="0" xfId="0" applyFont="1" applyFill="1" applyBorder="1" applyAlignment="1">
      <alignment vertical="center"/>
    </xf>
    <xf numFmtId="2"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right" vertical="center"/>
    </xf>
    <xf numFmtId="176" fontId="7" fillId="0" borderId="1" xfId="0" applyNumberFormat="1" applyFont="1" applyFill="1" applyBorder="1" applyAlignment="1">
      <alignment horizontal="center" vertical="center"/>
    </xf>
    <xf numFmtId="176" fontId="7" fillId="12" borderId="1" xfId="0" applyNumberFormat="1" applyFont="1" applyFill="1" applyBorder="1" applyAlignment="1">
      <alignment horizontal="center" vertical="center"/>
    </xf>
    <xf numFmtId="176" fontId="7" fillId="12" borderId="1" xfId="0" applyNumberFormat="1" applyFont="1" applyFill="1" applyBorder="1" applyAlignment="1">
      <alignment horizontal="right" vertical="center"/>
    </xf>
    <xf numFmtId="0" fontId="18" fillId="5" borderId="1" xfId="0" applyFont="1" applyFill="1" applyBorder="1" applyAlignment="1">
      <alignment horizontal="center" vertical="center"/>
    </xf>
    <xf numFmtId="177" fontId="0" fillId="2" borderId="2" xfId="0" applyNumberFormat="1" applyFill="1" applyBorder="1" applyAlignment="1" applyProtection="1">
      <alignment horizontal="center" vertical="center"/>
      <protection locked="0"/>
    </xf>
    <xf numFmtId="177" fontId="0" fillId="2" borderId="3" xfId="0" applyNumberFormat="1" applyFill="1" applyBorder="1" applyAlignment="1" applyProtection="1">
      <alignment horizontal="center" vertical="center"/>
      <protection locked="0"/>
    </xf>
    <xf numFmtId="182" fontId="0" fillId="0" borderId="1" xfId="0" applyNumberFormat="1" applyFill="1" applyBorder="1" applyAlignment="1">
      <alignment horizontal="right" vertical="center"/>
    </xf>
    <xf numFmtId="0" fontId="17" fillId="0" borderId="0" xfId="0" applyFont="1" applyAlignment="1">
      <alignment horizontal="left" vertical="center" wrapText="1"/>
    </xf>
    <xf numFmtId="0" fontId="5" fillId="0" borderId="0" xfId="0" applyFont="1" applyAlignment="1">
      <alignment horizontal="left" vertical="center"/>
    </xf>
    <xf numFmtId="186" fontId="25" fillId="0" borderId="1" xfId="0" applyNumberFormat="1" applyFont="1" applyBorder="1" applyAlignment="1">
      <alignment horizontal="center" vertical="center"/>
    </xf>
    <xf numFmtId="183" fontId="7" fillId="6" borderId="12" xfId="0" applyNumberFormat="1" applyFont="1" applyFill="1" applyBorder="1" applyAlignment="1">
      <alignment horizontal="center" vertical="center"/>
    </xf>
    <xf numFmtId="183" fontId="7" fillId="6" borderId="13" xfId="0" applyNumberFormat="1" applyFont="1" applyFill="1" applyBorder="1" applyAlignment="1">
      <alignment horizontal="center" vertical="center"/>
    </xf>
    <xf numFmtId="183" fontId="7" fillId="6" borderId="8" xfId="0" applyNumberFormat="1" applyFont="1" applyFill="1" applyBorder="1" applyAlignment="1">
      <alignment horizontal="center" vertical="center"/>
    </xf>
    <xf numFmtId="183" fontId="7" fillId="6" borderId="14" xfId="0" applyNumberFormat="1" applyFont="1" applyFill="1" applyBorder="1" applyAlignment="1">
      <alignment horizontal="center" vertical="center"/>
    </xf>
    <xf numFmtId="187" fontId="0" fillId="0" borderId="2" xfId="0" applyNumberFormat="1" applyBorder="1" applyAlignment="1">
      <alignment horizontal="right" vertical="center"/>
    </xf>
    <xf numFmtId="187" fontId="0" fillId="0" borderId="3" xfId="0" applyNumberFormat="1" applyBorder="1" applyAlignment="1">
      <alignment horizontal="right" vertical="center"/>
    </xf>
    <xf numFmtId="183" fontId="7" fillId="6" borderId="11" xfId="0" applyNumberFormat="1" applyFont="1" applyFill="1" applyBorder="1" applyAlignment="1">
      <alignment horizontal="center" vertical="center"/>
    </xf>
    <xf numFmtId="189" fontId="7" fillId="6" borderId="13" xfId="0" applyNumberFormat="1" applyFont="1" applyFill="1" applyBorder="1" applyAlignment="1">
      <alignment horizontal="center" vertical="center"/>
    </xf>
    <xf numFmtId="189" fontId="7" fillId="6" borderId="14" xfId="0" applyNumberFormat="1" applyFont="1" applyFill="1" applyBorder="1" applyAlignment="1">
      <alignment horizontal="center" vertical="center"/>
    </xf>
    <xf numFmtId="0" fontId="29" fillId="4" borderId="1" xfId="0" applyFont="1" applyFill="1" applyBorder="1" applyAlignment="1">
      <alignment horizontal="center" vertical="center"/>
    </xf>
    <xf numFmtId="188" fontId="7" fillId="6" borderId="13" xfId="0" applyNumberFormat="1" applyFont="1" applyFill="1" applyBorder="1" applyAlignment="1">
      <alignment horizontal="center" vertical="center"/>
    </xf>
    <xf numFmtId="188" fontId="7" fillId="6" borderId="14" xfId="0" applyNumberFormat="1" applyFont="1" applyFill="1" applyBorder="1" applyAlignment="1">
      <alignment horizontal="center" vertical="center"/>
    </xf>
    <xf numFmtId="0" fontId="7" fillId="8" borderId="1" xfId="0" applyFont="1" applyFill="1" applyBorder="1" applyAlignment="1">
      <alignment horizontal="center" vertical="center"/>
    </xf>
    <xf numFmtId="182" fontId="0" fillId="0" borderId="1" xfId="0" applyNumberFormat="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15" fillId="5" borderId="12"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14"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3" xfId="0" applyFont="1" applyFill="1" applyBorder="1" applyAlignment="1">
      <alignment horizontal="center" vertical="center"/>
    </xf>
    <xf numFmtId="0" fontId="19" fillId="5" borderId="1" xfId="0" applyFont="1" applyFill="1" applyBorder="1" applyAlignment="1">
      <alignment horizontal="center" vertical="center"/>
    </xf>
    <xf numFmtId="0" fontId="20" fillId="5" borderId="1"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3" xfId="0" applyFont="1" applyFill="1" applyBorder="1" applyAlignment="1">
      <alignment horizontal="center" vertical="center"/>
    </xf>
    <xf numFmtId="0" fontId="10" fillId="8" borderId="1" xfId="0" applyFont="1" applyFill="1" applyBorder="1" applyAlignment="1">
      <alignment horizontal="center" vertical="center"/>
    </xf>
    <xf numFmtId="38" fontId="11" fillId="0" borderId="4" xfId="0" applyNumberFormat="1" applyFont="1" applyBorder="1" applyAlignment="1">
      <alignment horizontal="right" vertical="center"/>
    </xf>
    <xf numFmtId="180" fontId="25" fillId="0" borderId="6" xfId="1" applyNumberFormat="1" applyFont="1" applyBorder="1" applyAlignment="1" applyProtection="1">
      <alignment horizontal="center" vertical="center"/>
    </xf>
    <xf numFmtId="180" fontId="25" fillId="0" borderId="0" xfId="1" applyNumberFormat="1" applyFont="1" applyBorder="1" applyAlignment="1" applyProtection="1">
      <alignment horizontal="center" vertical="center"/>
    </xf>
    <xf numFmtId="186" fontId="25" fillId="0" borderId="6" xfId="1" applyNumberFormat="1" applyFont="1" applyBorder="1" applyAlignment="1" applyProtection="1">
      <alignment horizontal="center" vertical="center"/>
    </xf>
    <xf numFmtId="186" fontId="25" fillId="0" borderId="0" xfId="1" applyNumberFormat="1" applyFont="1" applyBorder="1" applyAlignment="1" applyProtection="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40" fontId="10" fillId="9" borderId="2" xfId="0" applyNumberFormat="1" applyFont="1" applyFill="1" applyBorder="1" applyAlignment="1">
      <alignment horizontal="center" vertical="center"/>
    </xf>
    <xf numFmtId="40" fontId="10" fillId="9" borderId="4" xfId="0" applyNumberFormat="1" applyFont="1" applyFill="1" applyBorder="1" applyAlignment="1">
      <alignment horizontal="center" vertical="center"/>
    </xf>
    <xf numFmtId="40" fontId="10" fillId="9" borderId="3"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0" xfId="0" applyFont="1" applyBorder="1" applyAlignment="1">
      <alignment horizontal="center" vertical="center"/>
    </xf>
    <xf numFmtId="0" fontId="22" fillId="0" borderId="0" xfId="0" applyFont="1" applyAlignment="1">
      <alignment horizontal="center" vertical="center"/>
    </xf>
    <xf numFmtId="0" fontId="10" fillId="2" borderId="1" xfId="0" applyNumberFormat="1" applyFont="1" applyFill="1" applyBorder="1" applyAlignment="1" applyProtection="1">
      <alignment horizontal="right" vertical="center" indent="2"/>
      <protection locked="0"/>
    </xf>
    <xf numFmtId="38" fontId="10" fillId="2" borderId="1" xfId="1" applyFont="1" applyFill="1" applyBorder="1" applyAlignment="1" applyProtection="1">
      <alignment horizontal="right" vertical="center" indent="2"/>
      <protection locked="0"/>
    </xf>
    <xf numFmtId="0" fontId="10" fillId="6" borderId="1" xfId="0" applyFont="1" applyFill="1" applyBorder="1" applyAlignment="1">
      <alignment horizontal="left" vertical="center"/>
    </xf>
    <xf numFmtId="0" fontId="11" fillId="0" borderId="0" xfId="0" applyFont="1" applyAlignment="1">
      <alignment horizontal="left" vertical="center"/>
    </xf>
    <xf numFmtId="0" fontId="23" fillId="0" borderId="0" xfId="2" applyFont="1" applyAlignment="1" applyProtection="1">
      <alignment horizontal="left" vertical="center"/>
      <protection locked="0"/>
    </xf>
    <xf numFmtId="0" fontId="19" fillId="5" borderId="2"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3" xfId="0" applyFont="1" applyFill="1" applyBorder="1" applyAlignment="1">
      <alignment horizontal="center" vertical="center"/>
    </xf>
    <xf numFmtId="0" fontId="10" fillId="2" borderId="2" xfId="0" applyFont="1" applyFill="1" applyBorder="1" applyAlignment="1" applyProtection="1">
      <alignment horizontal="right" vertical="center" indent="2"/>
      <protection locked="0"/>
    </xf>
    <xf numFmtId="0" fontId="10" fillId="2" borderId="3" xfId="0" applyFont="1" applyFill="1" applyBorder="1" applyAlignment="1" applyProtection="1">
      <alignment horizontal="right" vertical="center" indent="2"/>
      <protection locked="0"/>
    </xf>
    <xf numFmtId="184" fontId="10" fillId="2" borderId="2" xfId="0" applyNumberFormat="1" applyFont="1" applyFill="1" applyBorder="1" applyAlignment="1" applyProtection="1">
      <alignment horizontal="right" vertical="center" indent="2"/>
      <protection locked="0"/>
    </xf>
    <xf numFmtId="184" fontId="10" fillId="2" borderId="3" xfId="0" applyNumberFormat="1" applyFont="1" applyFill="1" applyBorder="1" applyAlignment="1" applyProtection="1">
      <alignment horizontal="right" vertical="center" indent="2"/>
      <protection locked="0"/>
    </xf>
    <xf numFmtId="181" fontId="10" fillId="2" borderId="1" xfId="0" applyNumberFormat="1" applyFont="1" applyFill="1" applyBorder="1" applyAlignment="1" applyProtection="1">
      <alignment horizontal="right" vertical="center" indent="2"/>
      <protection locked="0"/>
    </xf>
    <xf numFmtId="0" fontId="10" fillId="0" borderId="4" xfId="0" applyFont="1" applyBorder="1" applyAlignment="1">
      <alignment horizontal="center" vertical="center"/>
    </xf>
    <xf numFmtId="0" fontId="10" fillId="0" borderId="3" xfId="0" applyFont="1" applyBorder="1" applyAlignment="1">
      <alignment horizontal="center" vertical="center"/>
    </xf>
  </cellXfs>
  <cellStyles count="4">
    <cellStyle name="ハイパーリンク" xfId="2" builtinId="8"/>
    <cellStyle name="桁区切り" xfId="1" builtinId="6"/>
    <cellStyle name="標準" xfId="0" builtinId="0"/>
    <cellStyle name="標準 2_集約" xfId="3"/>
  </cellStyles>
  <dxfs count="0"/>
  <tableStyles count="0" defaultTableStyle="TableStyleMedium2" defaultPivotStyle="PivotStyleLight16"/>
  <colors>
    <mruColors>
      <color rgb="FFFF99FF"/>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886197</xdr:colOff>
      <xdr:row>23</xdr:row>
      <xdr:rowOff>155616</xdr:rowOff>
    </xdr:from>
    <xdr:to>
      <xdr:col>14</xdr:col>
      <xdr:colOff>277090</xdr:colOff>
      <xdr:row>27</xdr:row>
      <xdr:rowOff>17319</xdr:rowOff>
    </xdr:to>
    <xdr:sp macro="" textlink="">
      <xdr:nvSpPr>
        <xdr:cNvPr id="2" name="上カーブ矢印 1">
          <a:extLst>
            <a:ext uri="{FF2B5EF4-FFF2-40B4-BE49-F238E27FC236}">
              <a16:creationId xmlns:a16="http://schemas.microsoft.com/office/drawing/2014/main" xmlns="" id="{13BDC3C6-A470-4451-97F3-BB9C83FE3186}"/>
            </a:ext>
          </a:extLst>
        </xdr:cNvPr>
        <xdr:cNvSpPr/>
      </xdr:nvSpPr>
      <xdr:spPr>
        <a:xfrm>
          <a:off x="8211788" y="7325343"/>
          <a:ext cx="8067302" cy="1108612"/>
        </a:xfrm>
        <a:prstGeom prst="curvedUpArrow">
          <a:avLst>
            <a:gd name="adj1" fmla="val 68668"/>
            <a:gd name="adj2" fmla="val 141298"/>
            <a:gd name="adj3" fmla="val 25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echo.meti.go.jp/category/electricity_and_gas/electric/summary/retailers_list/" TargetMode="External"/><Relationship Id="rId1" Type="http://schemas.openxmlformats.org/officeDocument/2006/relationships/hyperlink" Target="https://www.meti.go.jp/shingikai/enecho/denryoku_gas/denryoku_gas/052.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GridLines="0" tabSelected="1" zoomScale="70" zoomScaleNormal="70" zoomScaleSheetLayoutView="55" workbookViewId="0">
      <selection activeCell="D6" sqref="D6:E6"/>
    </sheetView>
  </sheetViews>
  <sheetFormatPr defaultRowHeight="16.5" outlineLevelCol="1" x14ac:dyDescent="0.25"/>
  <cols>
    <col min="1" max="2" width="3.09765625" customWidth="1"/>
    <col min="3" max="3" width="26.09765625" customWidth="1"/>
    <col min="4" max="4" width="17.3984375" customWidth="1"/>
    <col min="5" max="5" width="6.19921875" style="1" customWidth="1"/>
    <col min="6" max="6" width="17.3984375" customWidth="1"/>
    <col min="7" max="7" width="6.59765625" customWidth="1"/>
    <col min="8" max="8" width="17.3984375" customWidth="1"/>
    <col min="9" max="9" width="9.69921875" customWidth="1"/>
    <col min="10" max="10" width="17.3984375" customWidth="1"/>
    <col min="11" max="11" width="8.796875" bestFit="1" customWidth="1"/>
    <col min="12" max="12" width="17.3984375" style="2" customWidth="1"/>
    <col min="13" max="13" width="5.5" style="2" customWidth="1"/>
    <col min="14" max="14" width="17.3984375" customWidth="1"/>
    <col min="15" max="15" width="7.69921875" customWidth="1"/>
    <col min="16" max="16" width="3.796875" customWidth="1"/>
    <col min="17" max="17" width="3.796875" style="6" customWidth="1"/>
    <col min="18" max="18" width="3.796875" style="6" hidden="1" customWidth="1" outlineLevel="1"/>
    <col min="19" max="19" width="17.59765625" style="5" hidden="1" customWidth="1" outlineLevel="1"/>
    <col min="20" max="21" width="15.3984375" style="5" hidden="1" customWidth="1" outlineLevel="1"/>
    <col min="22" max="37" width="9.8984375" style="5" hidden="1" customWidth="1" outlineLevel="1"/>
    <col min="38" max="38" width="9.8984375" style="6" hidden="1" customWidth="1" outlineLevel="1"/>
    <col min="39" max="42" width="9.8984375" hidden="1" customWidth="1" outlineLevel="1"/>
    <col min="43" max="52" width="9.19921875" hidden="1" customWidth="1" outlineLevel="1"/>
    <col min="53" max="53" width="9.8984375" hidden="1" customWidth="1" outlineLevel="1"/>
    <col min="54" max="54" width="8.796875" hidden="1" customWidth="1" outlineLevel="1"/>
    <col min="55" max="55" width="8.796875" customWidth="1" collapsed="1"/>
    <col min="56" max="56" width="8.796875" collapsed="1"/>
  </cols>
  <sheetData>
    <row r="1" spans="1:53" ht="24" customHeight="1" x14ac:dyDescent="0.25">
      <c r="A1" s="166" t="s">
        <v>60</v>
      </c>
      <c r="B1" s="166"/>
      <c r="C1" s="166"/>
      <c r="D1" s="166"/>
      <c r="E1" s="166"/>
      <c r="F1" s="166"/>
      <c r="G1" s="166"/>
      <c r="H1" s="166"/>
      <c r="I1" s="166"/>
      <c r="J1" s="166"/>
      <c r="K1" s="166"/>
      <c r="L1" s="166"/>
      <c r="M1" s="166"/>
      <c r="N1" s="166"/>
      <c r="O1" s="166"/>
      <c r="P1" s="166"/>
      <c r="Q1" s="4"/>
      <c r="R1" s="4"/>
    </row>
    <row r="2" spans="1:53" ht="24" customHeight="1" x14ac:dyDescent="0.25">
      <c r="A2" s="166"/>
      <c r="B2" s="166"/>
      <c r="C2" s="166"/>
      <c r="D2" s="166"/>
      <c r="E2" s="166"/>
      <c r="F2" s="166"/>
      <c r="G2" s="166"/>
      <c r="H2" s="166"/>
      <c r="I2" s="166"/>
      <c r="J2" s="166"/>
      <c r="K2" s="166"/>
      <c r="L2" s="166"/>
      <c r="M2" s="166"/>
      <c r="N2" s="166"/>
      <c r="O2" s="166"/>
      <c r="P2" s="166"/>
      <c r="Q2" s="4"/>
      <c r="R2" s="4"/>
      <c r="S2" s="142" t="s">
        <v>2</v>
      </c>
      <c r="T2" s="74" t="s">
        <v>9</v>
      </c>
      <c r="U2" s="46"/>
      <c r="AK2" s="6"/>
      <c r="AM2" s="6"/>
      <c r="AN2" s="15"/>
      <c r="AO2" s="15"/>
      <c r="AP2" s="15"/>
      <c r="AQ2" s="15"/>
      <c r="AR2" s="15"/>
      <c r="AS2" s="15"/>
      <c r="AT2" s="15"/>
      <c r="AU2" s="15"/>
      <c r="AV2" s="15"/>
      <c r="AW2" s="15"/>
      <c r="AX2" s="15"/>
      <c r="AY2" s="15"/>
      <c r="AZ2" s="15"/>
      <c r="BA2" s="15"/>
    </row>
    <row r="3" spans="1:53" ht="24" customHeight="1" x14ac:dyDescent="0.25">
      <c r="A3" s="56" t="s">
        <v>62</v>
      </c>
      <c r="B3" s="56"/>
      <c r="C3" s="10"/>
      <c r="D3" s="10"/>
      <c r="E3"/>
      <c r="F3" s="10"/>
      <c r="G3" s="10"/>
      <c r="H3" s="10"/>
      <c r="I3" s="10"/>
      <c r="P3" s="10"/>
      <c r="Q3" s="7"/>
      <c r="R3" s="7"/>
      <c r="S3" s="142"/>
      <c r="T3" s="74" t="s">
        <v>11</v>
      </c>
      <c r="U3" s="46"/>
      <c r="AK3" s="6"/>
      <c r="AM3" s="6"/>
      <c r="AN3" s="15"/>
      <c r="AO3" s="15"/>
      <c r="AP3" s="15"/>
      <c r="AQ3" s="15"/>
      <c r="AR3" s="15"/>
      <c r="AS3" s="15"/>
      <c r="AT3" s="15"/>
      <c r="AU3" s="15"/>
      <c r="AV3" s="15"/>
      <c r="AW3" s="15"/>
      <c r="AX3" s="15"/>
      <c r="AY3" s="15"/>
      <c r="AZ3" s="15"/>
      <c r="BA3" s="15"/>
    </row>
    <row r="4" spans="1:53" ht="24" customHeight="1" x14ac:dyDescent="0.25">
      <c r="C4" s="80" t="s">
        <v>83</v>
      </c>
      <c r="D4" s="79"/>
      <c r="E4" s="79"/>
      <c r="F4" s="79"/>
      <c r="H4" s="3"/>
      <c r="L4" s="76"/>
      <c r="S4" s="142" t="s">
        <v>13</v>
      </c>
      <c r="T4" s="45">
        <v>6</v>
      </c>
      <c r="U4" s="46" t="s">
        <v>12</v>
      </c>
      <c r="AK4" s="6"/>
      <c r="AM4" s="6"/>
      <c r="AN4" s="15"/>
      <c r="AO4" s="15"/>
      <c r="AP4" s="15"/>
      <c r="AQ4" s="15"/>
      <c r="AR4" s="15"/>
      <c r="AS4" s="15"/>
      <c r="AT4" s="15"/>
      <c r="AU4" s="15"/>
      <c r="AV4" s="15"/>
      <c r="AW4" s="15"/>
      <c r="AX4" s="15"/>
      <c r="AY4" s="15"/>
      <c r="AZ4" s="15"/>
      <c r="BA4" s="15"/>
    </row>
    <row r="5" spans="1:53" ht="24" customHeight="1" x14ac:dyDescent="0.25">
      <c r="C5" s="172" t="s">
        <v>0</v>
      </c>
      <c r="D5" s="173"/>
      <c r="E5" s="173"/>
      <c r="F5" s="174"/>
      <c r="G5" s="49"/>
      <c r="H5" s="149" t="s">
        <v>16</v>
      </c>
      <c r="I5" s="149"/>
      <c r="J5" s="149"/>
      <c r="K5" s="149"/>
      <c r="S5" s="142"/>
      <c r="T5" s="45">
        <v>20</v>
      </c>
      <c r="U5" s="46" t="s">
        <v>12</v>
      </c>
      <c r="AK5" s="6"/>
      <c r="AM5" s="6"/>
      <c r="AN5" s="15"/>
      <c r="AO5" s="15"/>
      <c r="AP5" s="15"/>
      <c r="AQ5" s="15"/>
      <c r="AR5" s="15"/>
      <c r="AS5" s="15"/>
      <c r="AT5" s="15"/>
      <c r="AU5" s="15"/>
      <c r="AV5" s="15"/>
      <c r="AW5" s="15"/>
      <c r="AX5" s="15"/>
      <c r="AY5" s="15"/>
      <c r="AZ5" s="15"/>
      <c r="BA5" s="15"/>
    </row>
    <row r="6" spans="1:53" ht="24" customHeight="1" x14ac:dyDescent="0.25">
      <c r="B6" s="83" t="s">
        <v>63</v>
      </c>
      <c r="C6" s="50" t="s">
        <v>1</v>
      </c>
      <c r="D6" s="177">
        <v>44743</v>
      </c>
      <c r="E6" s="178"/>
      <c r="F6" s="51" t="s">
        <v>7</v>
      </c>
      <c r="G6" s="49"/>
      <c r="H6" s="169" t="s">
        <v>17</v>
      </c>
      <c r="I6" s="169"/>
      <c r="J6" s="25">
        <f>テーブル!Y11</f>
        <v>2118.6</v>
      </c>
      <c r="K6" s="19" t="s">
        <v>95</v>
      </c>
      <c r="S6" s="142"/>
      <c r="T6" s="45">
        <v>30</v>
      </c>
      <c r="U6" s="46" t="s">
        <v>12</v>
      </c>
      <c r="AK6" s="6"/>
      <c r="AM6" s="6"/>
      <c r="AN6" s="15"/>
      <c r="AO6" s="15"/>
      <c r="AP6" s="15"/>
      <c r="AQ6" s="15"/>
      <c r="AR6" s="15"/>
      <c r="AS6" s="15"/>
      <c r="AT6" s="15"/>
      <c r="AU6" s="15"/>
      <c r="AV6" s="15"/>
      <c r="AW6" s="15"/>
      <c r="AX6" s="15"/>
      <c r="AY6" s="15"/>
      <c r="AZ6" s="15"/>
      <c r="BA6" s="15"/>
    </row>
    <row r="7" spans="1:53" ht="24" customHeight="1" x14ac:dyDescent="0.25">
      <c r="B7" s="83" t="s">
        <v>64</v>
      </c>
      <c r="C7" s="50" t="s">
        <v>2</v>
      </c>
      <c r="D7" s="175" t="s">
        <v>9</v>
      </c>
      <c r="E7" s="176"/>
      <c r="F7" s="52"/>
      <c r="G7" s="49"/>
      <c r="H7" s="169" t="s">
        <v>20</v>
      </c>
      <c r="I7" s="50" t="s">
        <v>21</v>
      </c>
      <c r="J7" s="25">
        <f>テーブル!Y16</f>
        <v>16.29</v>
      </c>
      <c r="K7" s="19" t="s">
        <v>96</v>
      </c>
      <c r="S7" s="142"/>
      <c r="T7" s="45">
        <v>70</v>
      </c>
      <c r="U7" s="46" t="s">
        <v>12</v>
      </c>
      <c r="AK7" s="6"/>
      <c r="AM7" s="6"/>
      <c r="AN7" s="15"/>
      <c r="AO7" s="15"/>
      <c r="AP7" s="15"/>
      <c r="AQ7" s="15"/>
      <c r="AR7" s="15"/>
      <c r="AS7" s="15"/>
      <c r="AT7" s="15"/>
      <c r="AU7" s="15"/>
      <c r="AV7" s="15"/>
      <c r="AW7" s="15"/>
      <c r="AX7" s="15"/>
      <c r="AY7" s="15"/>
      <c r="AZ7" s="15"/>
      <c r="BA7" s="15"/>
    </row>
    <row r="8" spans="1:53" ht="24" customHeight="1" x14ac:dyDescent="0.25">
      <c r="B8" s="83" t="s">
        <v>65</v>
      </c>
      <c r="C8" s="50" t="s">
        <v>3</v>
      </c>
      <c r="D8" s="167">
        <v>6</v>
      </c>
      <c r="E8" s="167"/>
      <c r="F8" s="51" t="s">
        <v>12</v>
      </c>
      <c r="G8" s="49"/>
      <c r="H8" s="169"/>
      <c r="I8" s="50" t="s">
        <v>22</v>
      </c>
      <c r="J8" s="25">
        <f>テーブル!Y21</f>
        <v>15.01</v>
      </c>
      <c r="K8" s="99" t="s">
        <v>96</v>
      </c>
      <c r="T8" s="13"/>
      <c r="AK8" s="6"/>
      <c r="AM8" s="6"/>
      <c r="AN8" s="15"/>
      <c r="AO8" s="15"/>
      <c r="AP8" s="15"/>
      <c r="AQ8" s="15"/>
      <c r="AR8" s="15"/>
      <c r="AS8" s="15"/>
      <c r="AT8" s="15"/>
      <c r="AU8" s="15"/>
      <c r="AV8" s="15"/>
      <c r="AW8" s="15"/>
      <c r="AX8" s="15"/>
      <c r="AY8" s="15"/>
      <c r="AZ8" s="15"/>
      <c r="BA8" s="15"/>
    </row>
    <row r="9" spans="1:53" ht="24" customHeight="1" x14ac:dyDescent="0.25">
      <c r="B9" s="83" t="s">
        <v>66</v>
      </c>
      <c r="C9" s="50" t="s">
        <v>4</v>
      </c>
      <c r="D9" s="168">
        <v>100</v>
      </c>
      <c r="E9" s="168"/>
      <c r="F9" s="51" t="s">
        <v>14</v>
      </c>
      <c r="G9" s="49"/>
      <c r="H9" s="169" t="s">
        <v>18</v>
      </c>
      <c r="I9" s="169"/>
      <c r="J9" s="87">
        <f>テーブル!AP33</f>
        <v>3.95</v>
      </c>
      <c r="K9" s="19" t="s">
        <v>23</v>
      </c>
      <c r="L9" s="69" t="str">
        <f>IF(J9="－","燃料費調整単価算定前のため算定できません","")</f>
        <v/>
      </c>
      <c r="S9" s="142" t="s">
        <v>24</v>
      </c>
      <c r="T9" s="145" t="s">
        <v>48</v>
      </c>
      <c r="U9" s="146"/>
      <c r="V9" s="146"/>
      <c r="W9" s="147"/>
      <c r="AK9" s="6"/>
      <c r="AM9" s="6"/>
      <c r="AN9" s="15"/>
      <c r="AO9" s="15"/>
      <c r="AP9" s="15"/>
      <c r="AQ9" s="15"/>
      <c r="AR9" s="15"/>
      <c r="AS9" s="15"/>
      <c r="AT9" s="15"/>
      <c r="AU9" s="15"/>
      <c r="AV9" s="15"/>
      <c r="AW9" s="15"/>
      <c r="AX9" s="15"/>
      <c r="AY9" s="15"/>
      <c r="AZ9" s="15"/>
      <c r="BA9" s="15"/>
    </row>
    <row r="10" spans="1:53" ht="24" customHeight="1" x14ac:dyDescent="0.25">
      <c r="B10" s="83" t="s">
        <v>67</v>
      </c>
      <c r="C10" s="50" t="s">
        <v>5</v>
      </c>
      <c r="D10" s="168">
        <v>20000</v>
      </c>
      <c r="E10" s="168"/>
      <c r="F10" s="51" t="s">
        <v>94</v>
      </c>
      <c r="G10" s="49"/>
      <c r="H10" s="169" t="s">
        <v>19</v>
      </c>
      <c r="I10" s="169"/>
      <c r="J10" s="25">
        <f>テーブル!AP34</f>
        <v>3.45</v>
      </c>
      <c r="K10" s="19" t="s">
        <v>23</v>
      </c>
      <c r="S10" s="142"/>
      <c r="T10" s="42">
        <v>6</v>
      </c>
      <c r="U10" s="42">
        <v>20</v>
      </c>
      <c r="V10" s="42">
        <v>30</v>
      </c>
      <c r="W10" s="42">
        <v>70</v>
      </c>
      <c r="Y10" s="39" t="s">
        <v>25</v>
      </c>
      <c r="AK10" s="6"/>
      <c r="AM10" s="6"/>
      <c r="AN10" s="15"/>
      <c r="AO10" s="15"/>
      <c r="AP10" s="15"/>
      <c r="AQ10" s="15"/>
      <c r="AR10" s="15"/>
      <c r="AS10" s="15"/>
      <c r="AT10" s="15"/>
      <c r="AU10" s="15"/>
      <c r="AV10" s="15"/>
      <c r="AW10" s="15"/>
      <c r="AX10" s="15"/>
      <c r="AY10" s="15"/>
      <c r="AZ10" s="15"/>
      <c r="BA10" s="15"/>
    </row>
    <row r="11" spans="1:53" ht="24" customHeight="1" x14ac:dyDescent="0.25">
      <c r="B11" s="83" t="s">
        <v>68</v>
      </c>
      <c r="C11" s="50" t="s">
        <v>6</v>
      </c>
      <c r="D11" s="179">
        <v>100</v>
      </c>
      <c r="E11" s="179"/>
      <c r="F11" s="51" t="s">
        <v>15</v>
      </c>
      <c r="G11" s="49"/>
      <c r="H11" s="169" t="s">
        <v>58</v>
      </c>
      <c r="I11" s="169"/>
      <c r="J11" s="77">
        <f>BB46</f>
        <v>3.51</v>
      </c>
      <c r="K11" s="19" t="s">
        <v>23</v>
      </c>
      <c r="L11" s="69" t="str">
        <f>IF(J11="－","市場価格調整単価算定前のため算定できません","")</f>
        <v/>
      </c>
      <c r="S11" s="43" t="s">
        <v>8</v>
      </c>
      <c r="T11" s="21">
        <v>2118.6</v>
      </c>
      <c r="U11" s="21">
        <v>2065.8000000000002</v>
      </c>
      <c r="V11" s="21">
        <v>2065.8000000000002</v>
      </c>
      <c r="W11" s="21">
        <v>2013</v>
      </c>
      <c r="X11" s="22"/>
      <c r="Y11" s="48">
        <f>INDEX(T11:W12,MATCH(D7,テーブル!S11:S12,0),MATCH(D8,テーブル!T10:W10,0))</f>
        <v>2118.6</v>
      </c>
      <c r="AK11" s="6"/>
      <c r="AM11" s="6"/>
      <c r="AN11" s="15"/>
      <c r="AO11" s="15"/>
      <c r="AP11" s="15"/>
      <c r="AQ11" s="15"/>
      <c r="AR11" s="15"/>
      <c r="AS11" s="15"/>
      <c r="AT11" s="15"/>
      <c r="AU11" s="15"/>
      <c r="AV11" s="15"/>
      <c r="AW11" s="15"/>
      <c r="AX11" s="15"/>
      <c r="AY11" s="15"/>
      <c r="AZ11" s="15"/>
      <c r="BA11" s="15"/>
    </row>
    <row r="12" spans="1:53" ht="24" customHeight="1" x14ac:dyDescent="0.25">
      <c r="C12" s="60"/>
      <c r="S12" s="43" t="s">
        <v>10</v>
      </c>
      <c r="T12" s="21">
        <v>2277</v>
      </c>
      <c r="U12" s="21">
        <v>2224.1999999999998</v>
      </c>
      <c r="V12" s="21">
        <v>2224.1999999999998</v>
      </c>
      <c r="W12" s="21">
        <v>2171.4</v>
      </c>
      <c r="X12" s="22"/>
      <c r="Y12" s="22"/>
      <c r="AK12" s="6"/>
      <c r="AM12" s="6"/>
      <c r="AN12" s="15"/>
      <c r="AO12" s="15"/>
      <c r="AP12" s="15"/>
      <c r="AQ12" s="15"/>
      <c r="AR12" s="15"/>
      <c r="AS12" s="15"/>
      <c r="AT12" s="15"/>
      <c r="AU12" s="15"/>
      <c r="AV12" s="15"/>
      <c r="AW12" s="15"/>
      <c r="AX12" s="15"/>
      <c r="AY12" s="15"/>
      <c r="AZ12" s="15"/>
      <c r="BA12" s="15"/>
    </row>
    <row r="13" spans="1:53" ht="24" customHeight="1" x14ac:dyDescent="0.25">
      <c r="C13" s="82" t="s">
        <v>61</v>
      </c>
      <c r="D13" s="86"/>
      <c r="AK13" s="6"/>
      <c r="AM13" s="6"/>
      <c r="AN13" s="15"/>
      <c r="AO13" s="15"/>
      <c r="AP13" s="15"/>
      <c r="AQ13" s="15"/>
      <c r="AR13" s="15"/>
      <c r="AS13" s="15"/>
      <c r="AT13" s="15"/>
      <c r="AU13" s="15"/>
      <c r="AV13" s="15"/>
      <c r="AW13" s="15"/>
      <c r="AX13" s="15"/>
      <c r="AY13" s="15"/>
      <c r="AZ13" s="15"/>
      <c r="BA13" s="15"/>
    </row>
    <row r="14" spans="1:53" ht="24" customHeight="1" x14ac:dyDescent="0.25">
      <c r="C14" s="81" t="s">
        <v>81</v>
      </c>
      <c r="S14" s="142" t="s">
        <v>26</v>
      </c>
      <c r="T14" s="145" t="s">
        <v>48</v>
      </c>
      <c r="U14" s="146"/>
      <c r="V14" s="146"/>
      <c r="W14" s="147"/>
      <c r="AK14" s="6"/>
      <c r="AM14" s="6"/>
      <c r="AN14" s="15"/>
      <c r="AO14" s="15"/>
      <c r="AP14" s="15"/>
      <c r="AQ14" s="15"/>
      <c r="AR14" s="15"/>
      <c r="AS14" s="15"/>
      <c r="AT14" s="15"/>
      <c r="AU14" s="15"/>
      <c r="AV14" s="15"/>
      <c r="AW14" s="15"/>
      <c r="AX14" s="15"/>
      <c r="AY14" s="15"/>
      <c r="AZ14" s="15"/>
      <c r="BA14" s="15"/>
    </row>
    <row r="15" spans="1:53" ht="24" customHeight="1" x14ac:dyDescent="0.25">
      <c r="C15" s="148" t="s">
        <v>42</v>
      </c>
      <c r="D15" s="149"/>
      <c r="E15" s="149"/>
      <c r="F15" s="149"/>
      <c r="G15" s="149"/>
      <c r="H15" s="149"/>
      <c r="I15" s="149"/>
      <c r="J15" s="149"/>
      <c r="K15" s="149"/>
      <c r="L15" s="149"/>
      <c r="M15" s="149"/>
      <c r="N15" s="149"/>
      <c r="O15" s="149"/>
      <c r="S15" s="142"/>
      <c r="T15" s="42">
        <v>6</v>
      </c>
      <c r="U15" s="42">
        <v>20</v>
      </c>
      <c r="V15" s="42">
        <v>30</v>
      </c>
      <c r="W15" s="42">
        <v>70</v>
      </c>
      <c r="Y15" s="39" t="s">
        <v>25</v>
      </c>
      <c r="AK15" s="6"/>
      <c r="AM15" s="6"/>
      <c r="AN15" s="15"/>
      <c r="AO15" s="15"/>
      <c r="AP15" s="15"/>
      <c r="AQ15" s="15"/>
      <c r="AR15" s="15"/>
      <c r="AS15" s="15"/>
      <c r="AT15" s="15"/>
      <c r="AU15" s="15"/>
      <c r="AV15" s="15"/>
      <c r="AW15" s="15"/>
      <c r="AX15" s="15"/>
      <c r="AY15" s="15"/>
      <c r="AZ15" s="15"/>
      <c r="BA15" s="15"/>
    </row>
    <row r="16" spans="1:53" ht="24" customHeight="1" x14ac:dyDescent="0.25">
      <c r="C16" s="53" t="s">
        <v>41</v>
      </c>
      <c r="D16" s="150" t="s">
        <v>39</v>
      </c>
      <c r="E16" s="151"/>
      <c r="F16" s="151"/>
      <c r="G16" s="151"/>
      <c r="H16" s="151"/>
      <c r="I16" s="152"/>
      <c r="J16" s="153" t="s">
        <v>40</v>
      </c>
      <c r="K16" s="153"/>
      <c r="L16" s="153"/>
      <c r="M16" s="153"/>
      <c r="N16" s="153"/>
      <c r="O16" s="153"/>
      <c r="S16" s="43" t="s">
        <v>8</v>
      </c>
      <c r="T16" s="21">
        <v>16.29</v>
      </c>
      <c r="U16" s="21">
        <v>14.8</v>
      </c>
      <c r="V16" s="21">
        <v>14.8</v>
      </c>
      <c r="W16" s="21">
        <v>14.49</v>
      </c>
      <c r="Y16" s="48">
        <f>INDEX(T16:W17,MATCH(D7,テーブル!S16:S17,0),MATCH(D8,テーブル!T15:W15,0))</f>
        <v>16.29</v>
      </c>
      <c r="AK16" s="6"/>
      <c r="AM16" s="6"/>
      <c r="AN16" s="15"/>
      <c r="AO16" s="15"/>
      <c r="AP16" s="15"/>
      <c r="AQ16" s="15"/>
      <c r="AR16" s="15"/>
      <c r="AS16" s="15"/>
      <c r="AT16" s="15"/>
      <c r="AU16" s="15"/>
      <c r="AV16" s="15"/>
      <c r="AW16" s="15"/>
      <c r="AX16" s="15"/>
      <c r="AY16" s="15"/>
      <c r="AZ16" s="15"/>
      <c r="BA16" s="15"/>
    </row>
    <row r="17" spans="1:55" ht="24" customHeight="1" x14ac:dyDescent="0.25">
      <c r="C17" s="54" t="s">
        <v>34</v>
      </c>
      <c r="D17" s="26">
        <f>J6</f>
        <v>2118.6</v>
      </c>
      <c r="E17" s="17" t="s">
        <v>43</v>
      </c>
      <c r="F17" s="27">
        <f>D9</f>
        <v>100</v>
      </c>
      <c r="G17" s="28" t="s">
        <v>45</v>
      </c>
      <c r="H17" s="29">
        <f>D17*F17</f>
        <v>211860</v>
      </c>
      <c r="I17" s="30" t="s">
        <v>95</v>
      </c>
      <c r="J17" s="31">
        <f>J6</f>
        <v>2118.6</v>
      </c>
      <c r="K17" s="17" t="s">
        <v>43</v>
      </c>
      <c r="L17" s="32">
        <f>D9</f>
        <v>100</v>
      </c>
      <c r="M17" s="28" t="s">
        <v>45</v>
      </c>
      <c r="N17" s="35">
        <f>J17*L17</f>
        <v>211860</v>
      </c>
      <c r="O17" s="30" t="s">
        <v>95</v>
      </c>
      <c r="S17" s="43" t="s">
        <v>10</v>
      </c>
      <c r="T17" s="21">
        <v>14.59</v>
      </c>
      <c r="U17" s="21">
        <v>13.72</v>
      </c>
      <c r="V17" s="21">
        <v>13.72</v>
      </c>
      <c r="W17" s="21">
        <v>13.35</v>
      </c>
      <c r="AK17" s="6"/>
      <c r="AM17" s="6"/>
      <c r="AN17" s="15"/>
      <c r="AO17" s="15"/>
      <c r="AP17" s="15"/>
      <c r="AQ17" s="15"/>
      <c r="AR17" s="15"/>
      <c r="AS17" s="15"/>
      <c r="AT17" s="15"/>
      <c r="AU17" s="15"/>
      <c r="AV17" s="15"/>
      <c r="AW17" s="15"/>
      <c r="AX17" s="15"/>
      <c r="AY17" s="15"/>
      <c r="AZ17" s="15"/>
      <c r="BA17" s="15"/>
    </row>
    <row r="18" spans="1:55" ht="24" customHeight="1" x14ac:dyDescent="0.25">
      <c r="C18" s="54" t="s">
        <v>35</v>
      </c>
      <c r="D18" s="26">
        <f>H17</f>
        <v>211860</v>
      </c>
      <c r="E18" s="17" t="s">
        <v>43</v>
      </c>
      <c r="F18" s="180">
        <f>(85-D11)/100</f>
        <v>-0.15</v>
      </c>
      <c r="G18" s="181"/>
      <c r="H18" s="33">
        <f>IF(D11="","",(D18*F18))</f>
        <v>-31779</v>
      </c>
      <c r="I18" s="30" t="s">
        <v>23</v>
      </c>
      <c r="J18" s="31">
        <f>N17</f>
        <v>211860</v>
      </c>
      <c r="K18" s="17" t="s">
        <v>43</v>
      </c>
      <c r="L18" s="180">
        <f>(85-D11)/100</f>
        <v>-0.15</v>
      </c>
      <c r="M18" s="181"/>
      <c r="N18" s="33">
        <f>IF(J11="","",(J18*L18))</f>
        <v>-31779</v>
      </c>
      <c r="O18" s="19" t="s">
        <v>23</v>
      </c>
      <c r="AK18" s="6"/>
      <c r="AM18" s="6"/>
      <c r="AN18" s="15"/>
      <c r="AO18" s="15"/>
      <c r="AP18" s="15"/>
      <c r="AQ18" s="15"/>
      <c r="AR18" s="15"/>
      <c r="AS18" s="15"/>
      <c r="AT18" s="15"/>
      <c r="AU18" s="15"/>
      <c r="AV18" s="15"/>
      <c r="AW18" s="15"/>
      <c r="AX18" s="15"/>
      <c r="AY18" s="15"/>
      <c r="AZ18" s="15"/>
      <c r="BA18" s="15"/>
    </row>
    <row r="19" spans="1:55" ht="24" customHeight="1" x14ac:dyDescent="0.25">
      <c r="C19" s="54" t="str">
        <f>IF(D19=J7,"電力量料金（夏季）","電力量料金（その他季）")</f>
        <v>電力量料金（その他季）</v>
      </c>
      <c r="D19" s="26">
        <f>テーブル!AP32</f>
        <v>15.01</v>
      </c>
      <c r="E19" s="17" t="s">
        <v>43</v>
      </c>
      <c r="F19" s="27">
        <f>D10</f>
        <v>20000</v>
      </c>
      <c r="G19" s="34" t="s">
        <v>46</v>
      </c>
      <c r="H19" s="35">
        <f>D19*F19</f>
        <v>300200</v>
      </c>
      <c r="I19" s="30" t="s">
        <v>96</v>
      </c>
      <c r="J19" s="31">
        <f>テーブル!AP32</f>
        <v>15.01</v>
      </c>
      <c r="K19" s="17" t="s">
        <v>43</v>
      </c>
      <c r="L19" s="32">
        <f>D10</f>
        <v>20000</v>
      </c>
      <c r="M19" s="34" t="s">
        <v>46</v>
      </c>
      <c r="N19" s="35">
        <f>J19*L19</f>
        <v>300200</v>
      </c>
      <c r="O19" s="30" t="s">
        <v>96</v>
      </c>
      <c r="S19" s="142" t="s">
        <v>27</v>
      </c>
      <c r="T19" s="145" t="s">
        <v>48</v>
      </c>
      <c r="U19" s="146"/>
      <c r="V19" s="146"/>
      <c r="W19" s="147"/>
      <c r="AK19" s="6"/>
      <c r="AM19" s="6"/>
      <c r="AN19" s="15"/>
      <c r="AO19" s="15"/>
      <c r="AP19" s="15"/>
      <c r="AQ19" s="15"/>
      <c r="AR19" s="15"/>
      <c r="AS19" s="15"/>
      <c r="AT19" s="15"/>
      <c r="AU19" s="15"/>
      <c r="AV19" s="15"/>
      <c r="AW19" s="15"/>
      <c r="AX19" s="15"/>
      <c r="AY19" s="15"/>
      <c r="AZ19" s="15"/>
      <c r="BA19" s="15"/>
    </row>
    <row r="20" spans="1:55" ht="24" customHeight="1" x14ac:dyDescent="0.25">
      <c r="C20" s="54" t="s">
        <v>36</v>
      </c>
      <c r="D20" s="88">
        <f>J9</f>
        <v>3.95</v>
      </c>
      <c r="E20" s="17" t="s">
        <v>43</v>
      </c>
      <c r="F20" s="27">
        <f>D10</f>
        <v>20000</v>
      </c>
      <c r="G20" s="34" t="s">
        <v>46</v>
      </c>
      <c r="H20" s="35">
        <f>D20*F20</f>
        <v>79000</v>
      </c>
      <c r="I20" s="30" t="s">
        <v>96</v>
      </c>
      <c r="J20" s="88">
        <f>J9</f>
        <v>3.95</v>
      </c>
      <c r="K20" s="17" t="s">
        <v>43</v>
      </c>
      <c r="L20" s="32">
        <f>D10</f>
        <v>20000</v>
      </c>
      <c r="M20" s="34" t="s">
        <v>46</v>
      </c>
      <c r="N20" s="35">
        <f>J20*L20</f>
        <v>79000</v>
      </c>
      <c r="O20" s="30" t="s">
        <v>96</v>
      </c>
      <c r="S20" s="142"/>
      <c r="T20" s="42">
        <v>6</v>
      </c>
      <c r="U20" s="42">
        <v>20</v>
      </c>
      <c r="V20" s="42">
        <v>30</v>
      </c>
      <c r="W20" s="42">
        <v>70</v>
      </c>
      <c r="Y20" s="39" t="s">
        <v>25</v>
      </c>
      <c r="AK20" s="6"/>
      <c r="AM20" s="6"/>
      <c r="AN20" s="15"/>
      <c r="AO20" s="15"/>
      <c r="AP20" s="15"/>
      <c r="AQ20" s="15"/>
      <c r="AR20" s="15"/>
      <c r="AS20" s="15"/>
      <c r="AT20" s="15"/>
      <c r="AU20" s="15"/>
      <c r="AV20" s="15"/>
      <c r="AW20" s="15"/>
      <c r="AX20" s="15"/>
      <c r="AY20" s="15"/>
      <c r="AZ20" s="15"/>
      <c r="BA20" s="15"/>
    </row>
    <row r="21" spans="1:55" ht="24" customHeight="1" x14ac:dyDescent="0.25">
      <c r="C21" s="54" t="s">
        <v>57</v>
      </c>
      <c r="D21" s="161" t="s">
        <v>44</v>
      </c>
      <c r="E21" s="162"/>
      <c r="F21" s="162"/>
      <c r="G21" s="163"/>
      <c r="H21" s="37">
        <v>0</v>
      </c>
      <c r="I21" s="38" t="s">
        <v>96</v>
      </c>
      <c r="J21" s="73">
        <f>J11</f>
        <v>3.51</v>
      </c>
      <c r="K21" s="64" t="s">
        <v>43</v>
      </c>
      <c r="L21" s="65">
        <f>D10</f>
        <v>20000</v>
      </c>
      <c r="M21" s="66" t="s">
        <v>46</v>
      </c>
      <c r="N21" s="67">
        <f>J21*L21</f>
        <v>70200</v>
      </c>
      <c r="O21" s="68" t="s">
        <v>96</v>
      </c>
      <c r="S21" s="43" t="s">
        <v>8</v>
      </c>
      <c r="T21" s="21">
        <v>15.01</v>
      </c>
      <c r="U21" s="21">
        <v>13.65</v>
      </c>
      <c r="V21" s="21">
        <v>13.65</v>
      </c>
      <c r="W21" s="21">
        <v>13.37</v>
      </c>
      <c r="Y21" s="48">
        <f>INDEX(T21:W22,MATCH(D7,テーブル!S21:S22,0),MATCH(D8,テーブル!T20:W20,0))</f>
        <v>15.01</v>
      </c>
      <c r="AK21" s="6"/>
      <c r="AM21" s="6"/>
      <c r="AN21" s="15"/>
      <c r="AO21" s="15"/>
      <c r="AP21" s="15"/>
      <c r="AQ21" s="15"/>
      <c r="AR21" s="15"/>
      <c r="AS21" s="15"/>
      <c r="AT21" s="15"/>
      <c r="AU21" s="15"/>
      <c r="AV21" s="15"/>
      <c r="AW21" s="15"/>
      <c r="AX21" s="15"/>
      <c r="AY21" s="15"/>
      <c r="AZ21" s="15"/>
      <c r="BA21" s="15"/>
    </row>
    <row r="22" spans="1:55" ht="24" customHeight="1" x14ac:dyDescent="0.25">
      <c r="C22" s="54" t="s">
        <v>37</v>
      </c>
      <c r="D22" s="26">
        <f>J10</f>
        <v>3.45</v>
      </c>
      <c r="E22" s="17" t="s">
        <v>43</v>
      </c>
      <c r="F22" s="27">
        <f>D10</f>
        <v>20000</v>
      </c>
      <c r="G22" s="34" t="s">
        <v>46</v>
      </c>
      <c r="H22" s="29">
        <f>IF(D22="","",(ROUNDDOWN(INT(D22*F22),0)))</f>
        <v>69000</v>
      </c>
      <c r="I22" s="30" t="s">
        <v>96</v>
      </c>
      <c r="J22" s="36">
        <f>J10</f>
        <v>3.45</v>
      </c>
      <c r="K22" s="17" t="s">
        <v>43</v>
      </c>
      <c r="L22" s="32">
        <f>D10</f>
        <v>20000</v>
      </c>
      <c r="M22" s="34" t="s">
        <v>46</v>
      </c>
      <c r="N22" s="29">
        <f>IF(J22="","",(ROUNDDOWN(INT(J22*L22),0)))</f>
        <v>69000</v>
      </c>
      <c r="O22" s="30" t="s">
        <v>96</v>
      </c>
      <c r="S22" s="43" t="s">
        <v>10</v>
      </c>
      <c r="T22" s="21">
        <v>13.49</v>
      </c>
      <c r="U22" s="21">
        <v>12.69</v>
      </c>
      <c r="V22" s="21">
        <v>12.69</v>
      </c>
      <c r="W22" s="21">
        <v>12.32</v>
      </c>
      <c r="AK22" s="6"/>
      <c r="AM22" s="6"/>
      <c r="AN22" s="15"/>
      <c r="AO22" s="15"/>
      <c r="AP22" s="15"/>
      <c r="AQ22" s="15"/>
      <c r="AR22" s="15"/>
      <c r="AS22" s="15"/>
      <c r="AT22" s="15"/>
      <c r="AU22" s="15"/>
      <c r="AV22" s="15"/>
      <c r="AW22" s="15"/>
      <c r="AX22" s="15"/>
      <c r="AY22" s="15"/>
      <c r="AZ22" s="15"/>
      <c r="BA22" s="15"/>
    </row>
    <row r="23" spans="1:55" ht="24" customHeight="1" x14ac:dyDescent="0.25">
      <c r="C23" s="55" t="s">
        <v>38</v>
      </c>
      <c r="D23" s="16"/>
      <c r="E23" s="17"/>
      <c r="F23" s="18"/>
      <c r="G23" s="154">
        <f>ROUNDDOWN((SUM(H17:H22)),0)</f>
        <v>628281</v>
      </c>
      <c r="H23" s="154"/>
      <c r="I23" s="19" t="s">
        <v>23</v>
      </c>
      <c r="J23" s="16"/>
      <c r="K23" s="18"/>
      <c r="L23" s="20"/>
      <c r="M23" s="154">
        <f>ROUNDDOWN((SUM(N17:N22)),0)</f>
        <v>698481</v>
      </c>
      <c r="N23" s="154"/>
      <c r="O23" s="19" t="s">
        <v>23</v>
      </c>
      <c r="T23" s="14"/>
      <c r="AK23" s="6"/>
      <c r="AM23" s="6"/>
      <c r="AN23" s="15"/>
      <c r="AO23" s="15"/>
      <c r="AP23" s="15"/>
      <c r="AQ23" s="15"/>
      <c r="AR23" s="15"/>
      <c r="AS23" s="15"/>
      <c r="AT23" s="15"/>
      <c r="AU23" s="15"/>
      <c r="AV23" s="15"/>
      <c r="AW23" s="15"/>
      <c r="AX23" s="15"/>
      <c r="AY23" s="15"/>
      <c r="AZ23" s="15"/>
      <c r="BA23" s="15"/>
    </row>
    <row r="24" spans="1:55" ht="24" customHeight="1" x14ac:dyDescent="0.25">
      <c r="D24" s="101"/>
      <c r="I24" s="164" t="s">
        <v>57</v>
      </c>
      <c r="J24" s="164"/>
      <c r="K24" s="157">
        <f>IF(M23=G23,"0 円",(M23-G23))</f>
        <v>70200</v>
      </c>
      <c r="L24" s="157"/>
      <c r="M24" s="155"/>
      <c r="S24" s="142" t="s">
        <v>28</v>
      </c>
      <c r="T24" s="142" t="s">
        <v>47</v>
      </c>
      <c r="U24" s="142"/>
      <c r="V24" s="142"/>
      <c r="W24" s="142"/>
      <c r="X24" s="142"/>
      <c r="Y24" s="142" t="s">
        <v>31</v>
      </c>
      <c r="Z24" s="142"/>
      <c r="AA24" s="142"/>
      <c r="AB24" s="142"/>
      <c r="AC24" s="142"/>
      <c r="AD24" s="142"/>
      <c r="AE24" s="142"/>
      <c r="AF24" s="142"/>
      <c r="AG24" s="142"/>
      <c r="AH24" s="142"/>
      <c r="AI24" s="142"/>
      <c r="AJ24" s="142"/>
      <c r="AK24" s="142" t="s">
        <v>50</v>
      </c>
      <c r="AL24" s="142"/>
      <c r="AM24" s="142"/>
      <c r="AN24" s="15"/>
      <c r="AO24" s="15"/>
      <c r="AP24" s="15"/>
      <c r="AQ24" s="15"/>
      <c r="AR24" s="15"/>
      <c r="AS24" s="15"/>
      <c r="AT24" s="15"/>
      <c r="AU24" s="15"/>
      <c r="AV24" s="15"/>
      <c r="AW24" s="15"/>
      <c r="AX24" s="15"/>
      <c r="AY24" s="15"/>
      <c r="AZ24" s="15"/>
      <c r="BA24" s="15"/>
    </row>
    <row r="25" spans="1:55" ht="24" customHeight="1" x14ac:dyDescent="0.25">
      <c r="I25" s="165"/>
      <c r="J25" s="165"/>
      <c r="K25" s="158"/>
      <c r="L25" s="158"/>
      <c r="M25" s="156"/>
      <c r="R25" s="8"/>
      <c r="S25" s="142"/>
      <c r="T25" s="61">
        <v>44409</v>
      </c>
      <c r="U25" s="61">
        <f>EDATE(T25,1)</f>
        <v>44440</v>
      </c>
      <c r="V25" s="61">
        <f t="shared" ref="V25" si="0">EDATE(U25,1)</f>
        <v>44470</v>
      </c>
      <c r="W25" s="61">
        <f t="shared" ref="W25" si="1">EDATE(V25,1)</f>
        <v>44501</v>
      </c>
      <c r="X25" s="61">
        <f t="shared" ref="X25" si="2">EDATE(W25,1)</f>
        <v>44531</v>
      </c>
      <c r="Y25" s="61">
        <f t="shared" ref="Y25" si="3">EDATE(X25,1)</f>
        <v>44562</v>
      </c>
      <c r="Z25" s="61">
        <f t="shared" ref="Z25" si="4">EDATE(Y25,1)</f>
        <v>44593</v>
      </c>
      <c r="AA25" s="61">
        <f t="shared" ref="AA25" si="5">EDATE(Z25,1)</f>
        <v>44621</v>
      </c>
      <c r="AB25" s="61">
        <f t="shared" ref="AB25" si="6">EDATE(AA25,1)</f>
        <v>44652</v>
      </c>
      <c r="AC25" s="61">
        <f t="shared" ref="AC25" si="7">EDATE(AB25,1)</f>
        <v>44682</v>
      </c>
      <c r="AD25" s="61">
        <f t="shared" ref="AD25" si="8">EDATE(AC25,1)</f>
        <v>44713</v>
      </c>
      <c r="AE25" s="61">
        <f t="shared" ref="AE25" si="9">EDATE(AD25,1)</f>
        <v>44743</v>
      </c>
      <c r="AF25" s="61">
        <f t="shared" ref="AF25" si="10">EDATE(AE25,1)</f>
        <v>44774</v>
      </c>
      <c r="AG25" s="61">
        <f t="shared" ref="AG25" si="11">EDATE(AF25,1)</f>
        <v>44805</v>
      </c>
      <c r="AH25" s="61">
        <f t="shared" ref="AH25" si="12">EDATE(AG25,1)</f>
        <v>44835</v>
      </c>
      <c r="AI25" s="61">
        <f t="shared" ref="AI25" si="13">EDATE(AH25,1)</f>
        <v>44866</v>
      </c>
      <c r="AJ25" s="61">
        <f t="shared" ref="AJ25" si="14">EDATE(AI25,1)</f>
        <v>44896</v>
      </c>
      <c r="AK25" s="61">
        <f t="shared" ref="AK25" si="15">EDATE(AJ25,1)</f>
        <v>44927</v>
      </c>
      <c r="AL25" s="61">
        <f t="shared" ref="AL25" si="16">EDATE(AK25,1)</f>
        <v>44958</v>
      </c>
      <c r="AM25" s="61">
        <f t="shared" ref="AM25" si="17">EDATE(AL25,1)</f>
        <v>44986</v>
      </c>
    </row>
    <row r="26" spans="1:55" ht="24" customHeight="1" x14ac:dyDescent="0.25">
      <c r="L26" s="89"/>
      <c r="Q26" s="8"/>
      <c r="S26" s="43" t="s">
        <v>91</v>
      </c>
      <c r="T26" s="95">
        <v>-0.55000000000000004</v>
      </c>
      <c r="U26" s="11">
        <v>-0.24</v>
      </c>
      <c r="V26" s="11">
        <v>0.09</v>
      </c>
      <c r="W26" s="11">
        <v>0.43</v>
      </c>
      <c r="X26" s="11">
        <v>0.76</v>
      </c>
      <c r="Y26" s="11">
        <v>1.1499999999999999</v>
      </c>
      <c r="Z26" s="11">
        <v>1.94</v>
      </c>
      <c r="AA26" s="11">
        <v>2.61</v>
      </c>
      <c r="AB26" s="12">
        <v>2.89</v>
      </c>
      <c r="AC26" s="12">
        <v>3.13</v>
      </c>
      <c r="AD26" s="12">
        <v>3.27</v>
      </c>
      <c r="AE26" s="24">
        <v>3.95</v>
      </c>
      <c r="AF26" s="12">
        <v>4.6900000000000004</v>
      </c>
      <c r="AG26" s="62">
        <v>5.88</v>
      </c>
      <c r="AH26" s="112">
        <v>7.16</v>
      </c>
      <c r="AI26" s="112">
        <v>8.34</v>
      </c>
      <c r="AJ26" s="112">
        <v>9.7200000000000006</v>
      </c>
      <c r="AK26" s="112">
        <v>10.44</v>
      </c>
      <c r="AL26" s="113">
        <v>7.23</v>
      </c>
      <c r="AM26" s="103" t="s">
        <v>52</v>
      </c>
    </row>
    <row r="27" spans="1:55" ht="24" customHeight="1" x14ac:dyDescent="0.25">
      <c r="A27" s="56" t="s">
        <v>82</v>
      </c>
      <c r="B27" s="56"/>
      <c r="S27" s="43" t="s">
        <v>92</v>
      </c>
      <c r="T27" s="95">
        <v>-0.55000000000000004</v>
      </c>
      <c r="U27" s="95">
        <v>-0.23</v>
      </c>
      <c r="V27" s="95">
        <v>0.09</v>
      </c>
      <c r="W27" s="96">
        <v>0.42</v>
      </c>
      <c r="X27" s="96">
        <v>0.75</v>
      </c>
      <c r="Y27" s="96">
        <v>1.1399999999999999</v>
      </c>
      <c r="Z27" s="96">
        <v>1.92</v>
      </c>
      <c r="AA27" s="96">
        <v>2.57</v>
      </c>
      <c r="AB27" s="96">
        <v>2.85</v>
      </c>
      <c r="AC27" s="96">
        <v>3.09</v>
      </c>
      <c r="AD27" s="96">
        <v>3.23</v>
      </c>
      <c r="AE27" s="96">
        <v>3.9</v>
      </c>
      <c r="AF27" s="96">
        <v>4.63</v>
      </c>
      <c r="AG27" s="96">
        <v>5.8</v>
      </c>
      <c r="AH27" s="112">
        <v>7.07</v>
      </c>
      <c r="AI27" s="112">
        <v>8.24</v>
      </c>
      <c r="AJ27" s="112">
        <v>9.59</v>
      </c>
      <c r="AK27" s="112">
        <v>10.31</v>
      </c>
      <c r="AL27" s="113">
        <v>10.59</v>
      </c>
      <c r="AM27" s="103" t="s">
        <v>52</v>
      </c>
    </row>
    <row r="28" spans="1:55" ht="24" customHeight="1" x14ac:dyDescent="0.25">
      <c r="C28" s="81" t="s">
        <v>77</v>
      </c>
      <c r="I28" s="3"/>
      <c r="J28" s="3"/>
      <c r="S28" s="39" t="s">
        <v>25</v>
      </c>
      <c r="T28" s="95">
        <f>IF($D$8&lt;20,T26,T27)</f>
        <v>-0.55000000000000004</v>
      </c>
      <c r="U28" s="95">
        <f t="shared" ref="U28:AM28" si="18">IF($D$8&lt;20,U26,U27)</f>
        <v>-0.24</v>
      </c>
      <c r="V28" s="95">
        <f t="shared" si="18"/>
        <v>0.09</v>
      </c>
      <c r="W28" s="95">
        <f t="shared" si="18"/>
        <v>0.43</v>
      </c>
      <c r="X28" s="95">
        <f t="shared" si="18"/>
        <v>0.76</v>
      </c>
      <c r="Y28" s="95">
        <f t="shared" si="18"/>
        <v>1.1499999999999999</v>
      </c>
      <c r="Z28" s="95">
        <f t="shared" si="18"/>
        <v>1.94</v>
      </c>
      <c r="AA28" s="95">
        <f t="shared" si="18"/>
        <v>2.61</v>
      </c>
      <c r="AB28" s="95">
        <f t="shared" si="18"/>
        <v>2.89</v>
      </c>
      <c r="AC28" s="95">
        <f t="shared" si="18"/>
        <v>3.13</v>
      </c>
      <c r="AD28" s="95">
        <f t="shared" si="18"/>
        <v>3.27</v>
      </c>
      <c r="AE28" s="95">
        <f t="shared" si="18"/>
        <v>3.95</v>
      </c>
      <c r="AF28" s="95">
        <f t="shared" si="18"/>
        <v>4.6900000000000004</v>
      </c>
      <c r="AG28" s="95">
        <f t="shared" si="18"/>
        <v>5.88</v>
      </c>
      <c r="AH28" s="110">
        <f>IF($D$8&lt;20,AH26,AH27)</f>
        <v>7.16</v>
      </c>
      <c r="AI28" s="110">
        <f t="shared" si="18"/>
        <v>8.34</v>
      </c>
      <c r="AJ28" s="110">
        <f t="shared" si="18"/>
        <v>9.7200000000000006</v>
      </c>
      <c r="AK28" s="110">
        <f t="shared" si="18"/>
        <v>10.44</v>
      </c>
      <c r="AL28" s="110">
        <f t="shared" si="18"/>
        <v>7.23</v>
      </c>
      <c r="AM28" s="104" t="str">
        <f t="shared" si="18"/>
        <v>－</v>
      </c>
    </row>
    <row r="29" spans="1:55" ht="24" customHeight="1" x14ac:dyDescent="0.25">
      <c r="C29" s="81" t="s">
        <v>78</v>
      </c>
      <c r="I29" s="3"/>
      <c r="J29" s="3"/>
      <c r="AH29" s="9"/>
      <c r="AI29" s="9"/>
      <c r="AJ29" s="9"/>
      <c r="AK29" s="9"/>
      <c r="AL29" s="97"/>
      <c r="AM29" s="98"/>
    </row>
    <row r="30" spans="1:55" ht="24" customHeight="1" x14ac:dyDescent="0.25">
      <c r="C30" s="84" t="s">
        <v>69</v>
      </c>
      <c r="D30" s="142" t="s">
        <v>70</v>
      </c>
      <c r="E30" s="142"/>
      <c r="F30" s="134" t="s">
        <v>58</v>
      </c>
      <c r="G30" s="134"/>
      <c r="H30" s="159" t="s">
        <v>80</v>
      </c>
      <c r="I30" s="160"/>
      <c r="J30" s="70"/>
      <c r="K30" s="70"/>
      <c r="L30" s="71"/>
      <c r="M30" s="71"/>
      <c r="S30" s="142" t="s">
        <v>28</v>
      </c>
      <c r="T30" s="142" t="s">
        <v>47</v>
      </c>
      <c r="U30" s="142"/>
      <c r="V30" s="142"/>
      <c r="W30" s="142"/>
      <c r="X30" s="142"/>
      <c r="Y30" s="142" t="s">
        <v>31</v>
      </c>
      <c r="Z30" s="142"/>
      <c r="AA30" s="142"/>
      <c r="AB30" s="142"/>
      <c r="AC30" s="142"/>
      <c r="AD30" s="142"/>
      <c r="AE30" s="142"/>
      <c r="AF30" s="142"/>
      <c r="AG30" s="142"/>
      <c r="AH30" s="142"/>
      <c r="AI30" s="142"/>
      <c r="AJ30" s="142"/>
      <c r="AK30" s="142" t="s">
        <v>50</v>
      </c>
      <c r="AL30" s="142"/>
      <c r="AM30" s="142"/>
      <c r="AN30" s="15"/>
      <c r="AO30" s="15"/>
      <c r="AP30" s="15"/>
      <c r="AQ30" s="15"/>
      <c r="AR30" s="15"/>
      <c r="AS30" s="15"/>
      <c r="AT30" s="15"/>
      <c r="AU30" s="15"/>
      <c r="AV30" s="15"/>
      <c r="AW30" s="15"/>
      <c r="AX30" s="15"/>
      <c r="AY30" s="15"/>
      <c r="AZ30" s="15"/>
      <c r="BA30" s="15"/>
    </row>
    <row r="31" spans="1:55" ht="24" customHeight="1" x14ac:dyDescent="0.25">
      <c r="B31" s="83" t="s">
        <v>63</v>
      </c>
      <c r="C31" s="94">
        <v>44440</v>
      </c>
      <c r="D31" s="116"/>
      <c r="E31" s="117"/>
      <c r="F31" s="135">
        <f>INDEX(V39:AO46,IF(AND(D8=T4,D9&gt;=500),2,IF(AND(D8=T4,D9&lt;500),0,IF(D8=T5,4,IF(D8=T6,4,IF(D8=T7,6)))))+IF(D7=$T$2,1,IF(D7=$T$3,2,"-")),MATCH(C31,テーブル!V38:AO38,0))</f>
        <v>0</v>
      </c>
      <c r="G31" s="135"/>
      <c r="H31" s="126">
        <f t="shared" ref="H31:H42" si="19">IF(F31="－","---　　円",F31*D31)</f>
        <v>0</v>
      </c>
      <c r="I31" s="127"/>
      <c r="J31" s="72"/>
      <c r="K31" s="72"/>
      <c r="L31" s="71"/>
      <c r="M31" s="71"/>
      <c r="S31" s="142"/>
      <c r="T31" s="61">
        <v>44409</v>
      </c>
      <c r="U31" s="61">
        <f>EDATE(T31,1)</f>
        <v>44440</v>
      </c>
      <c r="V31" s="61">
        <f t="shared" ref="V31" si="20">EDATE(U31,1)</f>
        <v>44470</v>
      </c>
      <c r="W31" s="61">
        <f t="shared" ref="W31" si="21">EDATE(V31,1)</f>
        <v>44501</v>
      </c>
      <c r="X31" s="61">
        <f t="shared" ref="X31" si="22">EDATE(W31,1)</f>
        <v>44531</v>
      </c>
      <c r="Y31" s="61">
        <f t="shared" ref="Y31" si="23">EDATE(X31,1)</f>
        <v>44562</v>
      </c>
      <c r="Z31" s="61">
        <f t="shared" ref="Z31" si="24">EDATE(Y31,1)</f>
        <v>44593</v>
      </c>
      <c r="AA31" s="61">
        <f t="shared" ref="AA31" si="25">EDATE(Z31,1)</f>
        <v>44621</v>
      </c>
      <c r="AB31" s="61">
        <f t="shared" ref="AB31" si="26">EDATE(AA31,1)</f>
        <v>44652</v>
      </c>
      <c r="AC31" s="61">
        <f t="shared" ref="AC31" si="27">EDATE(AB31,1)</f>
        <v>44682</v>
      </c>
      <c r="AD31" s="61">
        <f t="shared" ref="AD31" si="28">EDATE(AC31,1)</f>
        <v>44713</v>
      </c>
      <c r="AE31" s="61">
        <f t="shared" ref="AE31" si="29">EDATE(AD31,1)</f>
        <v>44743</v>
      </c>
      <c r="AF31" s="61">
        <f t="shared" ref="AF31" si="30">EDATE(AE31,1)</f>
        <v>44774</v>
      </c>
      <c r="AG31" s="61">
        <f t="shared" ref="AG31" si="31">EDATE(AF31,1)</f>
        <v>44805</v>
      </c>
      <c r="AH31" s="61">
        <f t="shared" ref="AH31" si="32">EDATE(AG31,1)</f>
        <v>44835</v>
      </c>
      <c r="AI31" s="61">
        <f t="shared" ref="AI31" si="33">EDATE(AH31,1)</f>
        <v>44866</v>
      </c>
      <c r="AJ31" s="61">
        <f t="shared" ref="AJ31" si="34">EDATE(AI31,1)</f>
        <v>44896</v>
      </c>
      <c r="AK31" s="61">
        <f t="shared" ref="AK31" si="35">EDATE(AJ31,1)</f>
        <v>44927</v>
      </c>
      <c r="AL31" s="61">
        <f t="shared" ref="AL31" si="36">EDATE(AK31,1)</f>
        <v>44958</v>
      </c>
      <c r="AM31" s="61">
        <f t="shared" ref="AM31" si="37">EDATE(AL31,1)</f>
        <v>44986</v>
      </c>
      <c r="AN31" s="15"/>
      <c r="AO31" s="40"/>
      <c r="AP31" s="40" t="s">
        <v>25</v>
      </c>
      <c r="AQ31" s="15"/>
      <c r="AR31" s="15"/>
      <c r="AS31" s="15"/>
      <c r="AT31" s="15"/>
      <c r="AU31" s="15"/>
      <c r="AV31" s="15"/>
      <c r="AW31" s="15"/>
      <c r="AX31" s="15"/>
      <c r="AY31" s="15"/>
      <c r="AZ31" s="15"/>
      <c r="BA31" s="15"/>
    </row>
    <row r="32" spans="1:55" ht="24" customHeight="1" x14ac:dyDescent="0.25">
      <c r="B32" s="83" t="s">
        <v>64</v>
      </c>
      <c r="C32" s="85">
        <f>IF(C31="","",EDATE(C31,1))</f>
        <v>44470</v>
      </c>
      <c r="D32" s="116"/>
      <c r="E32" s="117"/>
      <c r="F32" s="136">
        <f>INDEX(V39:AO46,IF(AND(D8=T4,D9&gt;=500),2,IF(AND(D8=T4,D9&lt;500),0,IF(D8=T5,4,IF(D8=T6,4,IF(D8=T7,6)))))+IF(D7=$T$2,1,IF(D7=$T$3,2,"-")),MATCH(C32,テーブル!V38:AO38,0))</f>
        <v>0</v>
      </c>
      <c r="G32" s="137"/>
      <c r="H32" s="126">
        <f t="shared" si="19"/>
        <v>0</v>
      </c>
      <c r="I32" s="127"/>
      <c r="J32" s="72"/>
      <c r="K32" s="72"/>
      <c r="L32" s="71"/>
      <c r="M32" s="71"/>
      <c r="S32" s="43" t="s">
        <v>29</v>
      </c>
      <c r="T32" s="21">
        <f>Y16</f>
        <v>16.29</v>
      </c>
      <c r="U32" s="21">
        <f>Y16</f>
        <v>16.29</v>
      </c>
      <c r="V32" s="107">
        <f>IF(AND(D8=6,D9&lt;500),Y16,Y21)</f>
        <v>16.29</v>
      </c>
      <c r="W32" s="21">
        <f>Y21</f>
        <v>15.01</v>
      </c>
      <c r="X32" s="21">
        <f>Y21</f>
        <v>15.01</v>
      </c>
      <c r="Y32" s="21">
        <f>Y21</f>
        <v>15.01</v>
      </c>
      <c r="Z32" s="21">
        <f>Y21</f>
        <v>15.01</v>
      </c>
      <c r="AA32" s="23">
        <f>Y21</f>
        <v>15.01</v>
      </c>
      <c r="AB32" s="23">
        <f>Y21</f>
        <v>15.01</v>
      </c>
      <c r="AC32" s="12">
        <f>Y21</f>
        <v>15.01</v>
      </c>
      <c r="AD32" s="23">
        <f>Y21</f>
        <v>15.01</v>
      </c>
      <c r="AE32" s="107">
        <f>IF(AND(D8=6,D9&lt;500),Y21,Y16)</f>
        <v>15.01</v>
      </c>
      <c r="AF32" s="23">
        <f>Y16</f>
        <v>16.29</v>
      </c>
      <c r="AG32" s="23">
        <f>Y16</f>
        <v>16.29</v>
      </c>
      <c r="AH32" s="108">
        <f>IF(AND(D8=6,D9&lt;500),Y16,Y21)</f>
        <v>16.29</v>
      </c>
      <c r="AI32" s="106">
        <f>Y21</f>
        <v>15.01</v>
      </c>
      <c r="AJ32" s="106">
        <f>Y21</f>
        <v>15.01</v>
      </c>
      <c r="AK32" s="106">
        <f>Y21</f>
        <v>15.01</v>
      </c>
      <c r="AL32" s="106">
        <f>Y21</f>
        <v>15.01</v>
      </c>
      <c r="AM32" s="106">
        <f>Y21</f>
        <v>15.01</v>
      </c>
      <c r="AN32" s="15"/>
      <c r="AO32" s="41" t="s">
        <v>32</v>
      </c>
      <c r="AP32" s="47">
        <f>HLOOKUP(D6,テーブル!T31:AM32,2,0)</f>
        <v>15.01</v>
      </c>
      <c r="AQ32" s="15"/>
      <c r="AR32" s="15"/>
      <c r="AS32" s="15"/>
      <c r="AT32" s="15"/>
      <c r="AU32" s="15"/>
      <c r="AV32" s="15"/>
      <c r="AW32" s="15"/>
      <c r="AX32" s="15"/>
      <c r="AY32" s="15"/>
      <c r="AZ32" s="15"/>
      <c r="BA32" s="15"/>
      <c r="BC32" s="15"/>
    </row>
    <row r="33" spans="1:55" ht="24" customHeight="1" x14ac:dyDescent="0.25">
      <c r="B33" s="83" t="s">
        <v>65</v>
      </c>
      <c r="C33" s="85">
        <f>IF(C32="","",EDATE(C32,1))</f>
        <v>44501</v>
      </c>
      <c r="D33" s="116"/>
      <c r="E33" s="117"/>
      <c r="F33" s="118">
        <f>INDEX(V39:AO46,IF(AND(D8=T4,D9&gt;=500),2,IF(AND(D8=T4,D9&lt;500),0,IF(D8=T5,4,IF(D8=T6,4,IF(D8=T7,6)))))+IF(D7=$T$2,1,IF(D7=$T$3,2,"-")),MATCH(C33,テーブル!V38:AO38,0))</f>
        <v>0</v>
      </c>
      <c r="G33" s="118"/>
      <c r="H33" s="126">
        <f t="shared" si="19"/>
        <v>0</v>
      </c>
      <c r="I33" s="127"/>
      <c r="J33" s="72"/>
      <c r="K33" s="72"/>
      <c r="L33" s="71"/>
      <c r="M33" s="71"/>
      <c r="S33" s="43" t="s">
        <v>30</v>
      </c>
      <c r="T33" s="95">
        <f>T28</f>
        <v>-0.55000000000000004</v>
      </c>
      <c r="U33" s="95">
        <f t="shared" ref="U33:AM33" si="38">U28</f>
        <v>-0.24</v>
      </c>
      <c r="V33" s="95">
        <f t="shared" si="38"/>
        <v>0.09</v>
      </c>
      <c r="W33" s="95">
        <f t="shared" si="38"/>
        <v>0.43</v>
      </c>
      <c r="X33" s="95">
        <f t="shared" si="38"/>
        <v>0.76</v>
      </c>
      <c r="Y33" s="95">
        <f t="shared" si="38"/>
        <v>1.1499999999999999</v>
      </c>
      <c r="Z33" s="95">
        <f t="shared" si="38"/>
        <v>1.94</v>
      </c>
      <c r="AA33" s="95">
        <f t="shared" si="38"/>
        <v>2.61</v>
      </c>
      <c r="AB33" s="95">
        <f t="shared" si="38"/>
        <v>2.89</v>
      </c>
      <c r="AC33" s="95">
        <f t="shared" si="38"/>
        <v>3.13</v>
      </c>
      <c r="AD33" s="95">
        <f t="shared" si="38"/>
        <v>3.27</v>
      </c>
      <c r="AE33" s="95">
        <f t="shared" si="38"/>
        <v>3.95</v>
      </c>
      <c r="AF33" s="95">
        <f t="shared" si="38"/>
        <v>4.6900000000000004</v>
      </c>
      <c r="AG33" s="95">
        <f>AG28</f>
        <v>5.88</v>
      </c>
      <c r="AH33" s="111">
        <f>AH28</f>
        <v>7.16</v>
      </c>
      <c r="AI33" s="111">
        <f t="shared" si="38"/>
        <v>8.34</v>
      </c>
      <c r="AJ33" s="111">
        <f t="shared" si="38"/>
        <v>9.7200000000000006</v>
      </c>
      <c r="AK33" s="111">
        <f t="shared" si="38"/>
        <v>10.44</v>
      </c>
      <c r="AL33" s="105">
        <f t="shared" si="38"/>
        <v>7.23</v>
      </c>
      <c r="AM33" s="105" t="str">
        <f t="shared" si="38"/>
        <v>－</v>
      </c>
      <c r="AN33" s="15"/>
      <c r="AO33" s="41" t="s">
        <v>33</v>
      </c>
      <c r="AP33" s="47">
        <f>HLOOKUP(D6,テーブル!T31:AM33,3,0)</f>
        <v>3.95</v>
      </c>
      <c r="AQ33" s="15"/>
      <c r="AR33" s="15"/>
      <c r="AS33" s="15"/>
      <c r="AT33" s="15"/>
      <c r="AU33" s="15"/>
      <c r="AV33" s="15"/>
      <c r="AW33" s="15"/>
      <c r="AX33" s="15"/>
      <c r="AY33" s="15"/>
      <c r="AZ33" s="15"/>
      <c r="BA33" s="15"/>
      <c r="BC33" s="15"/>
    </row>
    <row r="34" spans="1:55" ht="24" customHeight="1" x14ac:dyDescent="0.25">
      <c r="B34" s="83" t="s">
        <v>66</v>
      </c>
      <c r="C34" s="85">
        <f t="shared" ref="C34:C42" si="39">IF(C33="","",EDATE(C33,1))</f>
        <v>44531</v>
      </c>
      <c r="D34" s="116"/>
      <c r="E34" s="117"/>
      <c r="F34" s="118">
        <f>INDEX(V39:AO46,IF(AND(D8=T4,D9&gt;=500),2,IF(AND(D8=T4,D9&lt;500),0,IF(D8=T5,4,IF(D8=T6,4,IF(D8=T7,6)))))+IF(D7=$T$2,1,IF(D7=$T$3,2,"-")),MATCH(C34,テーブル!V38:AO38,0))</f>
        <v>0.15</v>
      </c>
      <c r="G34" s="118"/>
      <c r="H34" s="126">
        <f t="shared" si="19"/>
        <v>0</v>
      </c>
      <c r="I34" s="127"/>
      <c r="J34" s="72"/>
      <c r="K34" s="72"/>
      <c r="L34" s="71"/>
      <c r="M34" s="71"/>
      <c r="S34" s="44" t="s">
        <v>49</v>
      </c>
      <c r="T34" s="11">
        <v>3.36</v>
      </c>
      <c r="U34" s="11">
        <v>3.36</v>
      </c>
      <c r="V34" s="11">
        <v>3.36</v>
      </c>
      <c r="W34" s="11">
        <v>3.36</v>
      </c>
      <c r="X34" s="11">
        <v>3.36</v>
      </c>
      <c r="Y34" s="11">
        <v>3.36</v>
      </c>
      <c r="Z34" s="11">
        <v>3.36</v>
      </c>
      <c r="AA34" s="11">
        <v>3.36</v>
      </c>
      <c r="AB34" s="11">
        <v>3.36</v>
      </c>
      <c r="AC34" s="11">
        <v>3.45</v>
      </c>
      <c r="AD34" s="11">
        <v>3.45</v>
      </c>
      <c r="AE34" s="11">
        <v>3.45</v>
      </c>
      <c r="AF34" s="11">
        <v>3.45</v>
      </c>
      <c r="AG34" s="11">
        <v>3.45</v>
      </c>
      <c r="AH34" s="106">
        <v>3.45</v>
      </c>
      <c r="AI34" s="106">
        <v>3.45</v>
      </c>
      <c r="AJ34" s="106">
        <v>3.45</v>
      </c>
      <c r="AK34" s="106">
        <v>3.45</v>
      </c>
      <c r="AL34" s="106">
        <v>3.45</v>
      </c>
      <c r="AM34" s="106">
        <v>3.45</v>
      </c>
      <c r="AN34" s="15"/>
      <c r="AO34" s="41" t="s">
        <v>51</v>
      </c>
      <c r="AP34" s="47">
        <f>HLOOKUP(D6,テーブル!T31:AM34,4,0)</f>
        <v>3.45</v>
      </c>
      <c r="AQ34" s="15"/>
      <c r="AR34" s="15"/>
      <c r="AS34" s="15"/>
      <c r="AT34" s="15"/>
      <c r="AU34" s="15"/>
      <c r="AV34" s="15"/>
      <c r="AW34" s="15"/>
      <c r="AX34" s="15"/>
      <c r="AY34" s="15"/>
      <c r="AZ34" s="15"/>
      <c r="BA34" s="15"/>
      <c r="BC34" s="15"/>
    </row>
    <row r="35" spans="1:55" ht="24" customHeight="1" x14ac:dyDescent="0.25">
      <c r="B35" s="83" t="s">
        <v>67</v>
      </c>
      <c r="C35" s="85">
        <f t="shared" si="39"/>
        <v>44562</v>
      </c>
      <c r="D35" s="116"/>
      <c r="E35" s="117"/>
      <c r="F35" s="118">
        <f>INDEX(V39:AO46,IF(AND(D8=T4,D9&gt;=500),2,IF(AND(D8=T4,D9&lt;500),0,IF(D8=T5,4,IF(D8=T6,4,IF(D8=T7,6)))))+IF(D7=$T$2,1,IF(D7=$T$3,2,"-")),MATCH(C35,テーブル!V38:AO38,0))</f>
        <v>6.65</v>
      </c>
      <c r="G35" s="118"/>
      <c r="H35" s="126">
        <f t="shared" si="19"/>
        <v>0</v>
      </c>
      <c r="I35" s="127"/>
      <c r="J35" s="72"/>
      <c r="K35" s="72"/>
      <c r="L35" s="71"/>
      <c r="M35" s="71"/>
      <c r="S35" s="109" t="s">
        <v>97</v>
      </c>
      <c r="AA35" s="9"/>
      <c r="AB35" s="9"/>
      <c r="AC35" s="9"/>
      <c r="AD35" s="9"/>
      <c r="AE35" s="9"/>
      <c r="AF35" s="9"/>
      <c r="AG35" s="9"/>
      <c r="AH35" s="9"/>
      <c r="AI35" s="9"/>
      <c r="AJ35" s="9"/>
      <c r="AM35" s="6"/>
      <c r="AN35" s="6"/>
      <c r="AO35" s="15"/>
      <c r="AP35" s="15"/>
      <c r="AQ35" s="15"/>
      <c r="AR35" s="15"/>
      <c r="AS35" s="15"/>
      <c r="AT35" s="15"/>
      <c r="AU35" s="15"/>
      <c r="AV35" s="15"/>
      <c r="AW35" s="15"/>
      <c r="AX35" s="15"/>
      <c r="AY35" s="15"/>
      <c r="AZ35" s="15"/>
      <c r="BA35" s="15"/>
      <c r="BB35" s="15"/>
      <c r="BC35" s="15"/>
    </row>
    <row r="36" spans="1:55" ht="24" customHeight="1" x14ac:dyDescent="0.25">
      <c r="B36" s="83" t="s">
        <v>68</v>
      </c>
      <c r="C36" s="85">
        <f t="shared" si="39"/>
        <v>44593</v>
      </c>
      <c r="D36" s="116"/>
      <c r="E36" s="117"/>
      <c r="F36" s="118">
        <f>INDEX(V39:AO46,IF(AND(D8=T4,D9&gt;=500),2,IF(AND(D8=T4,D9&lt;500),0,IF(D8=T5,4,IF(D8=T6,4,IF(D8=T7,6)))))+IF(D7=$T$2,1,IF(D7=$T$3,2,"-")),MATCH(C36,テーブル!V38:AO38,0))</f>
        <v>8.25</v>
      </c>
      <c r="G36" s="118"/>
      <c r="H36" s="126">
        <f t="shared" si="19"/>
        <v>0</v>
      </c>
      <c r="I36" s="127"/>
      <c r="J36" s="72"/>
      <c r="K36" s="72"/>
      <c r="L36" s="71"/>
      <c r="M36" s="71"/>
      <c r="AH36" s="6"/>
      <c r="AI36" s="6"/>
      <c r="AJ36" s="6"/>
      <c r="AK36" s="6"/>
      <c r="AM36" s="6"/>
      <c r="AN36" s="6"/>
      <c r="AO36" s="15"/>
      <c r="AP36" s="15"/>
      <c r="AQ36" s="15"/>
      <c r="AR36" s="15"/>
      <c r="AS36" s="15"/>
      <c r="AT36" s="15"/>
      <c r="AU36" s="15"/>
      <c r="AV36" s="15"/>
      <c r="AW36" s="15"/>
      <c r="AX36" s="15"/>
      <c r="AY36" s="15"/>
      <c r="AZ36" s="15"/>
      <c r="BA36" s="15"/>
      <c r="BB36" s="15"/>
      <c r="BC36" s="15"/>
    </row>
    <row r="37" spans="1:55" ht="24" customHeight="1" x14ac:dyDescent="0.25">
      <c r="B37" s="83" t="s">
        <v>71</v>
      </c>
      <c r="C37" s="85">
        <f t="shared" si="39"/>
        <v>44621</v>
      </c>
      <c r="D37" s="116"/>
      <c r="E37" s="117"/>
      <c r="F37" s="118">
        <f>INDEX(V39:AO46,IF(AND(D8=T4,D9&gt;=500),2,IF(AND(D8=T4,D9&lt;500),0,IF(D8=T5,4,IF(D8=T6,4,IF(D8=T7,6)))))+IF(D7=$T$2,1,IF(D7=$T$3,2,"-")),MATCH(C37,テーブル!V38:AO38,0))</f>
        <v>9.57</v>
      </c>
      <c r="G37" s="118"/>
      <c r="H37" s="126">
        <f t="shared" si="19"/>
        <v>0</v>
      </c>
      <c r="I37" s="127"/>
      <c r="J37" s="72"/>
      <c r="K37" s="72"/>
      <c r="L37" s="71"/>
      <c r="M37" s="71"/>
      <c r="S37" s="138" t="s">
        <v>13</v>
      </c>
      <c r="T37" s="139"/>
      <c r="U37" s="143" t="s">
        <v>56</v>
      </c>
      <c r="V37" s="142" t="s">
        <v>47</v>
      </c>
      <c r="W37" s="142"/>
      <c r="X37" s="142"/>
      <c r="Y37" s="142"/>
      <c r="Z37" s="142"/>
      <c r="AA37" s="142" t="s">
        <v>31</v>
      </c>
      <c r="AB37" s="142"/>
      <c r="AC37" s="142"/>
      <c r="AD37" s="142"/>
      <c r="AE37" s="142"/>
      <c r="AF37" s="142"/>
      <c r="AG37" s="142"/>
      <c r="AH37" s="142"/>
      <c r="AI37" s="142"/>
      <c r="AJ37" s="142"/>
      <c r="AK37" s="142"/>
      <c r="AL37" s="142"/>
      <c r="AM37" s="142" t="s">
        <v>50</v>
      </c>
      <c r="AN37" s="142"/>
      <c r="AO37" s="142"/>
      <c r="AP37" s="142"/>
      <c r="AQ37" s="142"/>
      <c r="AR37" s="142"/>
      <c r="AS37" s="142"/>
      <c r="AT37" s="142"/>
      <c r="AU37" s="142"/>
      <c r="AV37" s="142"/>
      <c r="AW37" s="142"/>
      <c r="AX37" s="142"/>
      <c r="AY37" s="115" t="s">
        <v>84</v>
      </c>
      <c r="AZ37" s="115"/>
      <c r="BA37" s="15"/>
      <c r="BB37" s="15"/>
      <c r="BC37" s="15"/>
    </row>
    <row r="38" spans="1:55" ht="24" customHeight="1" x14ac:dyDescent="0.25">
      <c r="B38" s="83" t="s">
        <v>72</v>
      </c>
      <c r="C38" s="85">
        <f t="shared" si="39"/>
        <v>44652</v>
      </c>
      <c r="D38" s="116"/>
      <c r="E38" s="117"/>
      <c r="F38" s="118">
        <f>INDEX(V39:AO46,IF(AND(D8=T4,D9&gt;=500),2,IF(AND(D8=T4,D9&lt;500),0,IF(D8=T5,4,IF(D8=T6,4,IF(D8=T7,6)))))+IF(D7=$T$2,1,IF(D7=$T$3,2,"-")),MATCH(C38,テーブル!V38:AO38,0))</f>
        <v>10.210000000000001</v>
      </c>
      <c r="G38" s="118"/>
      <c r="H38" s="126">
        <f t="shared" si="19"/>
        <v>0</v>
      </c>
      <c r="I38" s="127"/>
      <c r="K38" s="131" t="s">
        <v>79</v>
      </c>
      <c r="L38" s="131"/>
      <c r="M38" s="131"/>
      <c r="S38" s="140"/>
      <c r="T38" s="141"/>
      <c r="U38" s="144"/>
      <c r="V38" s="61"/>
      <c r="W38" s="61">
        <v>44440</v>
      </c>
      <c r="X38" s="61">
        <f t="shared" ref="X38:AO38" si="40">EDATE(W38,1)</f>
        <v>44470</v>
      </c>
      <c r="Y38" s="61">
        <f t="shared" si="40"/>
        <v>44501</v>
      </c>
      <c r="Z38" s="61">
        <f t="shared" si="40"/>
        <v>44531</v>
      </c>
      <c r="AA38" s="61">
        <f t="shared" si="40"/>
        <v>44562</v>
      </c>
      <c r="AB38" s="61">
        <f t="shared" si="40"/>
        <v>44593</v>
      </c>
      <c r="AC38" s="61">
        <f t="shared" si="40"/>
        <v>44621</v>
      </c>
      <c r="AD38" s="61">
        <f t="shared" si="40"/>
        <v>44652</v>
      </c>
      <c r="AE38" s="61">
        <f t="shared" si="40"/>
        <v>44682</v>
      </c>
      <c r="AF38" s="61">
        <f t="shared" si="40"/>
        <v>44713</v>
      </c>
      <c r="AG38" s="61">
        <f t="shared" si="40"/>
        <v>44743</v>
      </c>
      <c r="AH38" s="61">
        <f t="shared" si="40"/>
        <v>44774</v>
      </c>
      <c r="AI38" s="61">
        <f t="shared" si="40"/>
        <v>44805</v>
      </c>
      <c r="AJ38" s="61">
        <f t="shared" si="40"/>
        <v>44835</v>
      </c>
      <c r="AK38" s="61">
        <f t="shared" si="40"/>
        <v>44866</v>
      </c>
      <c r="AL38" s="61">
        <f t="shared" si="40"/>
        <v>44896</v>
      </c>
      <c r="AM38" s="61">
        <f t="shared" si="40"/>
        <v>44927</v>
      </c>
      <c r="AN38" s="61">
        <f t="shared" si="40"/>
        <v>44958</v>
      </c>
      <c r="AO38" s="61">
        <f t="shared" si="40"/>
        <v>44986</v>
      </c>
      <c r="AP38" s="61">
        <f t="shared" ref="AP38" si="41">EDATE(AO38,1)</f>
        <v>45017</v>
      </c>
      <c r="AQ38" s="61">
        <f t="shared" ref="AQ38" si="42">EDATE(AP38,1)</f>
        <v>45047</v>
      </c>
      <c r="AR38" s="61">
        <f t="shared" ref="AR38" si="43">EDATE(AQ38,1)</f>
        <v>45078</v>
      </c>
      <c r="AS38" s="61">
        <f t="shared" ref="AS38" si="44">EDATE(AR38,1)</f>
        <v>45108</v>
      </c>
      <c r="AT38" s="61">
        <f t="shared" ref="AT38" si="45">EDATE(AS38,1)</f>
        <v>45139</v>
      </c>
      <c r="AU38" s="61">
        <f t="shared" ref="AU38" si="46">EDATE(AT38,1)</f>
        <v>45170</v>
      </c>
      <c r="AV38" s="61">
        <f t="shared" ref="AV38" si="47">EDATE(AU38,1)</f>
        <v>45200</v>
      </c>
      <c r="AW38" s="61">
        <f t="shared" ref="AW38" si="48">EDATE(AV38,1)</f>
        <v>45231</v>
      </c>
      <c r="AX38" s="61">
        <f t="shared" ref="AX38" si="49">EDATE(AW38,1)</f>
        <v>45261</v>
      </c>
      <c r="AY38" s="61">
        <f t="shared" ref="AY38" si="50">EDATE(AX38,1)</f>
        <v>45292</v>
      </c>
      <c r="AZ38" s="61">
        <f>EDATE(AY38,1)</f>
        <v>45323</v>
      </c>
      <c r="BA38" s="15"/>
      <c r="BB38" s="15"/>
    </row>
    <row r="39" spans="1:55" ht="24" customHeight="1" x14ac:dyDescent="0.25">
      <c r="B39" s="83" t="s">
        <v>73</v>
      </c>
      <c r="C39" s="85">
        <f t="shared" si="39"/>
        <v>44682</v>
      </c>
      <c r="D39" s="116"/>
      <c r="E39" s="117"/>
      <c r="F39" s="118">
        <f>INDEX(V39:AO46,IF(AND(D8=T4,D9&gt;=500),2,IF(AND(D8=T4,D9&lt;500),0,IF(D8=T5,4,IF(D8=T6,4,IF(D8=T7,6)))))+IF(D7=$T$2,1,IF(D7=$T$3,2,"-")),MATCH(C39,テーブル!V38:AO38,0))</f>
        <v>12.18</v>
      </c>
      <c r="G39" s="118"/>
      <c r="H39" s="126">
        <f t="shared" si="19"/>
        <v>0</v>
      </c>
      <c r="I39" s="127"/>
      <c r="K39" s="131"/>
      <c r="L39" s="131"/>
      <c r="M39" s="131"/>
      <c r="S39" s="122">
        <v>6</v>
      </c>
      <c r="T39" s="132">
        <v>500</v>
      </c>
      <c r="U39" s="43" t="s">
        <v>8</v>
      </c>
      <c r="V39" s="63" t="s">
        <v>59</v>
      </c>
      <c r="W39" s="21">
        <v>0</v>
      </c>
      <c r="X39" s="21">
        <v>0</v>
      </c>
      <c r="Y39" s="21">
        <v>0</v>
      </c>
      <c r="Z39" s="21">
        <v>0.15</v>
      </c>
      <c r="AA39" s="21">
        <v>6.65</v>
      </c>
      <c r="AB39" s="21">
        <v>8.25</v>
      </c>
      <c r="AC39" s="21">
        <v>9.57</v>
      </c>
      <c r="AD39" s="21">
        <v>10.210000000000001</v>
      </c>
      <c r="AE39" s="21">
        <v>12.18</v>
      </c>
      <c r="AF39" s="21">
        <v>7.02</v>
      </c>
      <c r="AG39" s="21">
        <v>3.51</v>
      </c>
      <c r="AH39" s="21">
        <v>0</v>
      </c>
      <c r="AI39" s="102">
        <v>10.19</v>
      </c>
      <c r="AJ39" s="102">
        <v>6.35</v>
      </c>
      <c r="AK39" s="102">
        <v>10.24</v>
      </c>
      <c r="AL39" s="102">
        <v>0</v>
      </c>
      <c r="AM39" s="102">
        <v>0.78</v>
      </c>
      <c r="AN39" s="114">
        <v>0.96</v>
      </c>
      <c r="AO39" s="63" t="s">
        <v>52</v>
      </c>
      <c r="AP39" s="63" t="s">
        <v>52</v>
      </c>
      <c r="AQ39" s="63" t="s">
        <v>52</v>
      </c>
      <c r="AR39" s="63" t="s">
        <v>52</v>
      </c>
      <c r="AS39" s="63" t="s">
        <v>52</v>
      </c>
      <c r="AT39" s="63" t="s">
        <v>52</v>
      </c>
      <c r="AU39" s="63" t="s">
        <v>52</v>
      </c>
      <c r="AV39" s="63" t="s">
        <v>52</v>
      </c>
      <c r="AW39" s="63" t="s">
        <v>52</v>
      </c>
      <c r="AX39" s="63" t="s">
        <v>52</v>
      </c>
      <c r="AY39" s="63" t="s">
        <v>52</v>
      </c>
      <c r="AZ39" s="63" t="s">
        <v>52</v>
      </c>
      <c r="BB39" s="15"/>
    </row>
    <row r="40" spans="1:55" ht="24" customHeight="1" x14ac:dyDescent="0.25">
      <c r="B40" s="83" t="s">
        <v>74</v>
      </c>
      <c r="C40" s="85">
        <f t="shared" si="39"/>
        <v>44713</v>
      </c>
      <c r="D40" s="116"/>
      <c r="E40" s="117"/>
      <c r="F40" s="118">
        <f>INDEX(V39:AO46,IF(AND(D8=T4,D9&gt;=500),2,IF(AND(D8=T4,D9&lt;500),0,IF(D8=T5,4,IF(D8=T6,4,IF(D8=T7,6)))))+IF(D7=$T$2,1,IF(D7=$T$3,2,"-")),MATCH(C40,テーブル!V38:AO38,0))</f>
        <v>7.02</v>
      </c>
      <c r="G40" s="118"/>
      <c r="H40" s="126">
        <f t="shared" si="19"/>
        <v>0</v>
      </c>
      <c r="I40" s="127"/>
      <c r="K40" s="121">
        <f>SUM(H31:I42)</f>
        <v>0</v>
      </c>
      <c r="L40" s="121"/>
      <c r="M40" s="121"/>
      <c r="S40" s="128"/>
      <c r="T40" s="133"/>
      <c r="U40" s="43" t="s">
        <v>10</v>
      </c>
      <c r="V40" s="63" t="s">
        <v>52</v>
      </c>
      <c r="W40" s="21">
        <v>0</v>
      </c>
      <c r="X40" s="21">
        <v>0</v>
      </c>
      <c r="Y40" s="21">
        <v>0</v>
      </c>
      <c r="Z40" s="21">
        <v>1.67</v>
      </c>
      <c r="AA40" s="21">
        <v>8.17</v>
      </c>
      <c r="AB40" s="21">
        <v>9.77</v>
      </c>
      <c r="AC40" s="21">
        <v>11.09</v>
      </c>
      <c r="AD40" s="21">
        <v>11.73</v>
      </c>
      <c r="AE40" s="21">
        <v>13.7</v>
      </c>
      <c r="AF40" s="21">
        <v>8.5399999999999991</v>
      </c>
      <c r="AG40" s="21">
        <v>5.03</v>
      </c>
      <c r="AH40" s="21">
        <v>1.68</v>
      </c>
      <c r="AI40" s="102">
        <v>11.89</v>
      </c>
      <c r="AJ40" s="102">
        <v>8.0500000000000007</v>
      </c>
      <c r="AK40" s="102">
        <v>11.76</v>
      </c>
      <c r="AL40" s="102">
        <v>0</v>
      </c>
      <c r="AM40" s="102">
        <v>2.2999999999999998</v>
      </c>
      <c r="AN40" s="114">
        <v>2.48</v>
      </c>
      <c r="AO40" s="63" t="s">
        <v>52</v>
      </c>
      <c r="AP40" s="63" t="s">
        <v>52</v>
      </c>
      <c r="AQ40" s="63" t="s">
        <v>52</v>
      </c>
      <c r="AR40" s="63" t="s">
        <v>52</v>
      </c>
      <c r="AS40" s="63" t="s">
        <v>52</v>
      </c>
      <c r="AT40" s="63" t="s">
        <v>52</v>
      </c>
      <c r="AU40" s="63" t="s">
        <v>52</v>
      </c>
      <c r="AV40" s="63" t="s">
        <v>52</v>
      </c>
      <c r="AW40" s="63" t="s">
        <v>52</v>
      </c>
      <c r="AX40" s="63" t="s">
        <v>52</v>
      </c>
      <c r="AY40" s="63" t="s">
        <v>52</v>
      </c>
      <c r="AZ40" s="63" t="s">
        <v>52</v>
      </c>
      <c r="BB40" s="15"/>
    </row>
    <row r="41" spans="1:55" ht="24" customHeight="1" x14ac:dyDescent="0.25">
      <c r="B41" s="83" t="s">
        <v>75</v>
      </c>
      <c r="C41" s="85">
        <f t="shared" si="39"/>
        <v>44743</v>
      </c>
      <c r="D41" s="116"/>
      <c r="E41" s="117"/>
      <c r="F41" s="118">
        <f>INDEX(V39:AO46,IF(AND(D8=T4,D9&gt;=500),2,IF(AND(D8=T4,D9&lt;500),0,IF(D8=T5,4,IF(D8=T6,4,IF(D8=T7,6)))))+IF(D7=$T$2,1,IF(D7=$T$3,2,"-")),MATCH(C41,テーブル!V38:AO38,0))</f>
        <v>3.51</v>
      </c>
      <c r="G41" s="118"/>
      <c r="H41" s="126">
        <f t="shared" si="19"/>
        <v>0</v>
      </c>
      <c r="I41" s="127"/>
      <c r="K41" s="121"/>
      <c r="L41" s="121"/>
      <c r="M41" s="121"/>
      <c r="S41" s="122">
        <v>6</v>
      </c>
      <c r="T41" s="129">
        <v>500</v>
      </c>
      <c r="U41" s="43" t="s">
        <v>8</v>
      </c>
      <c r="V41" s="63" t="s">
        <v>52</v>
      </c>
      <c r="W41" s="21">
        <v>0</v>
      </c>
      <c r="X41" s="21">
        <v>0</v>
      </c>
      <c r="Y41" s="21">
        <v>0.48</v>
      </c>
      <c r="Z41" s="21">
        <v>7.04</v>
      </c>
      <c r="AA41" s="21">
        <v>9.0399999999999991</v>
      </c>
      <c r="AB41" s="21">
        <v>10.24</v>
      </c>
      <c r="AC41" s="21">
        <v>10.49</v>
      </c>
      <c r="AD41" s="21">
        <v>12.42</v>
      </c>
      <c r="AE41" s="21">
        <v>7.16</v>
      </c>
      <c r="AF41" s="21">
        <v>4.1900000000000004</v>
      </c>
      <c r="AG41" s="21">
        <v>0.72</v>
      </c>
      <c r="AH41" s="21">
        <v>11.38</v>
      </c>
      <c r="AI41" s="102">
        <v>7.63</v>
      </c>
      <c r="AJ41" s="102">
        <v>11.42</v>
      </c>
      <c r="AK41" s="102">
        <v>0</v>
      </c>
      <c r="AL41" s="102">
        <v>1.5</v>
      </c>
      <c r="AM41" s="114">
        <v>1.25</v>
      </c>
      <c r="AN41" s="63" t="s">
        <v>52</v>
      </c>
      <c r="AO41" s="63" t="s">
        <v>52</v>
      </c>
      <c r="AP41" s="63" t="s">
        <v>52</v>
      </c>
      <c r="AQ41" s="63" t="s">
        <v>52</v>
      </c>
      <c r="AR41" s="63" t="s">
        <v>52</v>
      </c>
      <c r="AS41" s="63" t="s">
        <v>52</v>
      </c>
      <c r="AT41" s="63" t="s">
        <v>52</v>
      </c>
      <c r="AU41" s="63" t="s">
        <v>52</v>
      </c>
      <c r="AV41" s="63" t="s">
        <v>52</v>
      </c>
      <c r="AW41" s="63" t="s">
        <v>52</v>
      </c>
      <c r="AX41" s="63" t="s">
        <v>52</v>
      </c>
      <c r="AY41" s="63" t="s">
        <v>52</v>
      </c>
      <c r="AZ41" s="63" t="s">
        <v>52</v>
      </c>
      <c r="BA41" s="75"/>
      <c r="BB41" s="15"/>
    </row>
    <row r="42" spans="1:55" ht="24" customHeight="1" x14ac:dyDescent="0.25">
      <c r="B42" s="83" t="s">
        <v>76</v>
      </c>
      <c r="C42" s="85">
        <f t="shared" si="39"/>
        <v>44774</v>
      </c>
      <c r="D42" s="116"/>
      <c r="E42" s="117"/>
      <c r="F42" s="118">
        <f>INDEX(V39:AO46,IF(AND(D8=T4,D9&gt;=500),2,IF(AND(D8=T4,D9&lt;500),0,IF(D8=T5,4,IF(D8=T6,4,IF(D8=T7,6)))))+IF(D7=$T$2,1,IF(D7=$T$3,2,"-")),MATCH(C42,テーブル!V38:AO38,0))</f>
        <v>0</v>
      </c>
      <c r="G42" s="118"/>
      <c r="H42" s="126">
        <f t="shared" si="19"/>
        <v>0</v>
      </c>
      <c r="I42" s="127"/>
      <c r="K42" s="121"/>
      <c r="L42" s="121"/>
      <c r="M42" s="121"/>
      <c r="S42" s="128"/>
      <c r="T42" s="130"/>
      <c r="U42" s="43" t="s">
        <v>10</v>
      </c>
      <c r="V42" s="63" t="s">
        <v>52</v>
      </c>
      <c r="W42" s="21">
        <v>0</v>
      </c>
      <c r="X42" s="21">
        <v>0</v>
      </c>
      <c r="Y42" s="21">
        <v>2</v>
      </c>
      <c r="Z42" s="21">
        <v>8.56</v>
      </c>
      <c r="AA42" s="21">
        <v>10.56</v>
      </c>
      <c r="AB42" s="21">
        <v>11.76</v>
      </c>
      <c r="AC42" s="21">
        <v>12.01</v>
      </c>
      <c r="AD42" s="21">
        <v>13.94</v>
      </c>
      <c r="AE42" s="21">
        <v>8.68</v>
      </c>
      <c r="AF42" s="21">
        <v>5.71</v>
      </c>
      <c r="AG42" s="21">
        <v>2.42</v>
      </c>
      <c r="AH42" s="21">
        <v>13.08</v>
      </c>
      <c r="AI42" s="102">
        <v>9.33</v>
      </c>
      <c r="AJ42" s="102">
        <v>12.94</v>
      </c>
      <c r="AK42" s="102">
        <v>1.1000000000000001</v>
      </c>
      <c r="AL42" s="102">
        <v>3.02</v>
      </c>
      <c r="AM42" s="114">
        <v>2.77</v>
      </c>
      <c r="AN42" s="63" t="s">
        <v>52</v>
      </c>
      <c r="AO42" s="63" t="s">
        <v>52</v>
      </c>
      <c r="AP42" s="63" t="s">
        <v>52</v>
      </c>
      <c r="AQ42" s="63" t="s">
        <v>52</v>
      </c>
      <c r="AR42" s="63" t="s">
        <v>52</v>
      </c>
      <c r="AS42" s="63" t="s">
        <v>52</v>
      </c>
      <c r="AT42" s="63" t="s">
        <v>52</v>
      </c>
      <c r="AU42" s="63" t="s">
        <v>52</v>
      </c>
      <c r="AV42" s="63" t="s">
        <v>52</v>
      </c>
      <c r="AW42" s="63" t="s">
        <v>52</v>
      </c>
      <c r="AX42" s="63" t="s">
        <v>52</v>
      </c>
      <c r="AY42" s="63" t="s">
        <v>52</v>
      </c>
      <c r="AZ42" s="63" t="s">
        <v>52</v>
      </c>
      <c r="BA42" s="15"/>
      <c r="BB42" s="15"/>
    </row>
    <row r="43" spans="1:55" ht="24" customHeight="1" x14ac:dyDescent="0.25">
      <c r="I43" s="3"/>
      <c r="J43" s="3"/>
      <c r="S43" s="122">
        <v>20</v>
      </c>
      <c r="T43" s="123"/>
      <c r="U43" s="43" t="s">
        <v>8</v>
      </c>
      <c r="V43" s="63" t="s">
        <v>52</v>
      </c>
      <c r="W43" s="21">
        <v>0</v>
      </c>
      <c r="X43" s="21">
        <v>0</v>
      </c>
      <c r="Y43" s="100">
        <v>0.28999999999999998</v>
      </c>
      <c r="Z43" s="100">
        <v>6.77</v>
      </c>
      <c r="AA43" s="100">
        <v>8.74</v>
      </c>
      <c r="AB43" s="100">
        <v>9.93</v>
      </c>
      <c r="AC43" s="100">
        <v>10.18</v>
      </c>
      <c r="AD43" s="100">
        <v>12.03</v>
      </c>
      <c r="AE43" s="100">
        <v>6.85</v>
      </c>
      <c r="AF43" s="100">
        <v>3.92</v>
      </c>
      <c r="AG43" s="100">
        <v>0.6</v>
      </c>
      <c r="AH43" s="100">
        <v>11.11</v>
      </c>
      <c r="AI43" s="102">
        <v>7.42</v>
      </c>
      <c r="AJ43" s="102">
        <v>11.03</v>
      </c>
      <c r="AK43" s="102">
        <v>0</v>
      </c>
      <c r="AL43" s="102">
        <v>1.26</v>
      </c>
      <c r="AM43" s="114">
        <v>1.01</v>
      </c>
      <c r="AN43" s="63" t="s">
        <v>52</v>
      </c>
      <c r="AO43" s="63" t="s">
        <v>52</v>
      </c>
      <c r="AP43" s="63" t="s">
        <v>52</v>
      </c>
      <c r="AQ43" s="63" t="s">
        <v>52</v>
      </c>
      <c r="AR43" s="63" t="s">
        <v>52</v>
      </c>
      <c r="AS43" s="63" t="s">
        <v>52</v>
      </c>
      <c r="AT43" s="63" t="s">
        <v>52</v>
      </c>
      <c r="AU43" s="63" t="s">
        <v>52</v>
      </c>
      <c r="AV43" s="63" t="s">
        <v>52</v>
      </c>
      <c r="AW43" s="63" t="s">
        <v>52</v>
      </c>
      <c r="AX43" s="63" t="s">
        <v>52</v>
      </c>
      <c r="AY43" s="63" t="s">
        <v>52</v>
      </c>
      <c r="AZ43" s="63" t="s">
        <v>52</v>
      </c>
      <c r="BA43" s="15"/>
      <c r="BB43" s="15"/>
    </row>
    <row r="44" spans="1:55" ht="24" customHeight="1" x14ac:dyDescent="0.25">
      <c r="S44" s="124">
        <v>30</v>
      </c>
      <c r="T44" s="125"/>
      <c r="U44" s="43" t="s">
        <v>10</v>
      </c>
      <c r="V44" s="63" t="s">
        <v>52</v>
      </c>
      <c r="W44" s="21">
        <v>0</v>
      </c>
      <c r="X44" s="21">
        <v>0</v>
      </c>
      <c r="Y44" s="100">
        <v>1.25</v>
      </c>
      <c r="Z44" s="100">
        <v>7.73</v>
      </c>
      <c r="AA44" s="100">
        <v>9.6999999999999993</v>
      </c>
      <c r="AB44" s="100">
        <v>10.89</v>
      </c>
      <c r="AC44" s="100">
        <v>11.14</v>
      </c>
      <c r="AD44" s="100">
        <v>12.99</v>
      </c>
      <c r="AE44" s="100">
        <v>7.81</v>
      </c>
      <c r="AF44" s="100">
        <v>4.88</v>
      </c>
      <c r="AG44" s="100">
        <v>1.68</v>
      </c>
      <c r="AH44" s="100">
        <v>12.19</v>
      </c>
      <c r="AI44" s="102">
        <v>8.5</v>
      </c>
      <c r="AJ44" s="102">
        <v>11.99</v>
      </c>
      <c r="AK44" s="102">
        <v>0.32</v>
      </c>
      <c r="AL44" s="102">
        <v>2.2200000000000002</v>
      </c>
      <c r="AM44" s="114">
        <v>1.97</v>
      </c>
      <c r="AN44" s="63" t="s">
        <v>52</v>
      </c>
      <c r="AO44" s="63" t="s">
        <v>52</v>
      </c>
      <c r="AP44" s="63" t="s">
        <v>52</v>
      </c>
      <c r="AQ44" s="63" t="s">
        <v>52</v>
      </c>
      <c r="AR44" s="63" t="s">
        <v>52</v>
      </c>
      <c r="AS44" s="63" t="s">
        <v>52</v>
      </c>
      <c r="AT44" s="63" t="s">
        <v>52</v>
      </c>
      <c r="AU44" s="63" t="s">
        <v>52</v>
      </c>
      <c r="AV44" s="63" t="s">
        <v>52</v>
      </c>
      <c r="AW44" s="63" t="s">
        <v>52</v>
      </c>
      <c r="AX44" s="63" t="s">
        <v>52</v>
      </c>
      <c r="AY44" s="63" t="s">
        <v>52</v>
      </c>
      <c r="AZ44" s="63" t="s">
        <v>52</v>
      </c>
    </row>
    <row r="45" spans="1:55" ht="24" customHeight="1" x14ac:dyDescent="0.25">
      <c r="A45" s="120" t="s">
        <v>85</v>
      </c>
      <c r="B45" s="120"/>
      <c r="C45" s="120"/>
      <c r="D45" s="120"/>
      <c r="E45" s="120"/>
      <c r="F45" s="120"/>
      <c r="G45" s="120"/>
      <c r="H45" s="120"/>
      <c r="I45" s="120"/>
      <c r="J45" s="120"/>
      <c r="K45" s="120"/>
      <c r="L45" s="120"/>
      <c r="M45" s="120"/>
      <c r="N45" s="120"/>
      <c r="O45" s="120"/>
      <c r="P45" s="120"/>
      <c r="S45" s="122">
        <v>70</v>
      </c>
      <c r="T45" s="123"/>
      <c r="U45" s="43" t="s">
        <v>8</v>
      </c>
      <c r="V45" s="63" t="s">
        <v>52</v>
      </c>
      <c r="W45" s="21">
        <v>0</v>
      </c>
      <c r="X45" s="21">
        <v>0</v>
      </c>
      <c r="Y45" s="100">
        <v>0.56999999999999995</v>
      </c>
      <c r="Z45" s="100">
        <v>7.05</v>
      </c>
      <c r="AA45" s="100">
        <v>9.02</v>
      </c>
      <c r="AB45" s="100">
        <v>10.210000000000001</v>
      </c>
      <c r="AC45" s="100">
        <v>10.46</v>
      </c>
      <c r="AD45" s="100">
        <v>12.31</v>
      </c>
      <c r="AE45" s="100">
        <v>7.13</v>
      </c>
      <c r="AF45" s="100">
        <v>4.2</v>
      </c>
      <c r="AG45" s="100">
        <v>0.91</v>
      </c>
      <c r="AH45" s="100">
        <v>11.42</v>
      </c>
      <c r="AI45" s="102">
        <v>7.73</v>
      </c>
      <c r="AJ45" s="102">
        <v>11.31</v>
      </c>
      <c r="AK45" s="102">
        <v>0</v>
      </c>
      <c r="AL45" s="102">
        <v>1.54</v>
      </c>
      <c r="AM45" s="114">
        <v>1.29</v>
      </c>
      <c r="AN45" s="63" t="s">
        <v>52</v>
      </c>
      <c r="AO45" s="63" t="s">
        <v>52</v>
      </c>
      <c r="AP45" s="63" t="s">
        <v>52</v>
      </c>
      <c r="AQ45" s="63" t="s">
        <v>52</v>
      </c>
      <c r="AR45" s="63" t="s">
        <v>52</v>
      </c>
      <c r="AS45" s="63" t="s">
        <v>52</v>
      </c>
      <c r="AT45" s="63" t="s">
        <v>52</v>
      </c>
      <c r="AU45" s="63" t="s">
        <v>52</v>
      </c>
      <c r="AV45" s="63" t="s">
        <v>52</v>
      </c>
      <c r="AW45" s="63" t="s">
        <v>52</v>
      </c>
      <c r="AX45" s="63" t="s">
        <v>52</v>
      </c>
      <c r="AY45" s="63" t="s">
        <v>52</v>
      </c>
      <c r="AZ45" s="63" t="s">
        <v>52</v>
      </c>
      <c r="BB45" s="40" t="s">
        <v>25</v>
      </c>
    </row>
    <row r="46" spans="1:55" ht="24" customHeight="1" x14ac:dyDescent="0.25">
      <c r="C46" s="119" t="s">
        <v>53</v>
      </c>
      <c r="D46" s="119"/>
      <c r="E46" s="119"/>
      <c r="F46" s="119"/>
      <c r="G46" s="119"/>
      <c r="H46" s="119"/>
      <c r="I46" s="119"/>
      <c r="J46" s="119"/>
      <c r="K46" s="119"/>
      <c r="L46" s="119"/>
      <c r="M46" s="119"/>
      <c r="N46" s="119"/>
      <c r="O46" s="119"/>
      <c r="S46" s="124"/>
      <c r="T46" s="125"/>
      <c r="U46" s="43" t="s">
        <v>10</v>
      </c>
      <c r="V46" s="63" t="s">
        <v>52</v>
      </c>
      <c r="W46" s="21">
        <v>0</v>
      </c>
      <c r="X46" s="21">
        <v>0</v>
      </c>
      <c r="Y46" s="100">
        <v>1.62</v>
      </c>
      <c r="Z46" s="100">
        <v>8.1</v>
      </c>
      <c r="AA46" s="100">
        <v>10.07</v>
      </c>
      <c r="AB46" s="100">
        <v>11.26</v>
      </c>
      <c r="AC46" s="100">
        <v>11.51</v>
      </c>
      <c r="AD46" s="100">
        <v>13.36</v>
      </c>
      <c r="AE46" s="100">
        <v>8.18</v>
      </c>
      <c r="AF46" s="100">
        <v>5.25</v>
      </c>
      <c r="AG46" s="100">
        <v>2.0499999999999998</v>
      </c>
      <c r="AH46" s="100">
        <v>12.56</v>
      </c>
      <c r="AI46" s="102">
        <v>8.8699999999999992</v>
      </c>
      <c r="AJ46" s="102">
        <v>12.36</v>
      </c>
      <c r="AK46" s="102">
        <v>0.69</v>
      </c>
      <c r="AL46" s="102">
        <v>2.59</v>
      </c>
      <c r="AM46" s="114">
        <v>2.34</v>
      </c>
      <c r="AN46" s="63" t="s">
        <v>52</v>
      </c>
      <c r="AO46" s="63" t="s">
        <v>52</v>
      </c>
      <c r="AP46" s="63" t="s">
        <v>52</v>
      </c>
      <c r="AQ46" s="63" t="s">
        <v>52</v>
      </c>
      <c r="AR46" s="63" t="s">
        <v>52</v>
      </c>
      <c r="AS46" s="63" t="s">
        <v>52</v>
      </c>
      <c r="AT46" s="63" t="s">
        <v>52</v>
      </c>
      <c r="AU46" s="63" t="s">
        <v>52</v>
      </c>
      <c r="AV46" s="63" t="s">
        <v>52</v>
      </c>
      <c r="AW46" s="63" t="s">
        <v>52</v>
      </c>
      <c r="AX46" s="63" t="s">
        <v>52</v>
      </c>
      <c r="AY46" s="63" t="s">
        <v>52</v>
      </c>
      <c r="AZ46" s="63" t="s">
        <v>52</v>
      </c>
      <c r="BB46" s="78">
        <f>INDEX(V39:AO46,IF(AND(D8=T4,D9&gt;=500),2,IF(AND(D8=T4,D9&lt;500),0,IF(D8=T5,4,IF(D8=T6,4,IF(D8=T7,6)))))+IF(D7=$T$2,1,IF(D7=$T$3,2,"-")),MATCH(D6,テーブル!V38:AO38,0))</f>
        <v>3.51</v>
      </c>
    </row>
    <row r="47" spans="1:55" ht="24" customHeight="1" x14ac:dyDescent="0.25">
      <c r="C47" s="119"/>
      <c r="D47" s="119"/>
      <c r="E47" s="119"/>
      <c r="F47" s="119"/>
      <c r="G47" s="119"/>
      <c r="H47" s="119"/>
      <c r="I47" s="119"/>
      <c r="J47" s="119"/>
      <c r="K47" s="119"/>
      <c r="L47" s="119"/>
      <c r="M47" s="119"/>
      <c r="N47" s="119"/>
      <c r="O47" s="119"/>
    </row>
    <row r="48" spans="1:55" ht="24" customHeight="1" x14ac:dyDescent="0.25">
      <c r="C48" s="119"/>
      <c r="D48" s="119"/>
      <c r="E48" s="119"/>
      <c r="F48" s="119"/>
      <c r="G48" s="119"/>
      <c r="H48" s="119"/>
      <c r="I48" s="119"/>
      <c r="J48" s="119"/>
      <c r="K48" s="119"/>
      <c r="L48" s="119"/>
      <c r="M48" s="119"/>
      <c r="N48" s="119"/>
      <c r="O48" s="119"/>
    </row>
    <row r="49" spans="1:15" ht="24" customHeight="1" x14ac:dyDescent="0.25">
      <c r="C49" s="57" t="s">
        <v>93</v>
      </c>
      <c r="D49" s="171" t="s">
        <v>54</v>
      </c>
      <c r="E49" s="171"/>
      <c r="F49" s="171"/>
      <c r="G49" s="171"/>
      <c r="H49" s="171"/>
      <c r="I49" s="171"/>
      <c r="J49" s="171"/>
      <c r="K49" s="171"/>
      <c r="L49" s="171"/>
      <c r="M49" s="58"/>
      <c r="N49" s="58"/>
      <c r="O49" s="59"/>
    </row>
    <row r="50" spans="1:15" s="90" customFormat="1" ht="24" customHeight="1" x14ac:dyDescent="0.25">
      <c r="E50" s="91"/>
      <c r="L50" s="92"/>
      <c r="M50" s="92"/>
    </row>
    <row r="51" spans="1:15" s="90" customFormat="1" ht="24" customHeight="1" x14ac:dyDescent="0.25">
      <c r="A51" s="170" t="s">
        <v>87</v>
      </c>
      <c r="B51" s="170"/>
      <c r="C51" s="170"/>
      <c r="D51" s="170"/>
      <c r="E51" s="170"/>
      <c r="F51" s="170"/>
      <c r="G51" s="170"/>
      <c r="H51" s="170"/>
      <c r="I51" s="170"/>
      <c r="J51" s="170"/>
      <c r="K51" s="170"/>
      <c r="L51" s="170"/>
      <c r="M51" s="170"/>
      <c r="N51" s="170"/>
      <c r="O51" s="170"/>
    </row>
    <row r="52" spans="1:15" s="59" customFormat="1" ht="24" customHeight="1" x14ac:dyDescent="0.25">
      <c r="A52" s="93"/>
      <c r="B52" s="93"/>
      <c r="C52" s="93" t="s">
        <v>88</v>
      </c>
      <c r="D52" s="93"/>
      <c r="E52" s="93"/>
      <c r="F52" s="93"/>
      <c r="G52" s="93"/>
      <c r="H52" s="93"/>
      <c r="I52" s="93"/>
      <c r="J52" s="93"/>
      <c r="K52" s="93"/>
      <c r="L52" s="93"/>
      <c r="M52" s="93"/>
      <c r="N52" s="93"/>
      <c r="O52" s="93"/>
    </row>
    <row r="53" spans="1:15" s="59" customFormat="1" ht="24" customHeight="1" x14ac:dyDescent="0.25">
      <c r="A53" s="93"/>
      <c r="B53" s="93"/>
      <c r="C53" s="93" t="s">
        <v>89</v>
      </c>
      <c r="D53" s="93"/>
      <c r="E53" s="93"/>
      <c r="F53" s="93"/>
      <c r="G53" s="93"/>
      <c r="H53" s="93"/>
      <c r="I53" s="93"/>
      <c r="J53" s="93"/>
      <c r="K53" s="93"/>
      <c r="L53" s="93"/>
      <c r="M53" s="93"/>
      <c r="N53" s="93"/>
      <c r="O53" s="93"/>
    </row>
    <row r="54" spans="1:15" s="59" customFormat="1" ht="24" customHeight="1" x14ac:dyDescent="0.25">
      <c r="A54" s="93"/>
      <c r="B54" s="93"/>
      <c r="C54" s="93" t="s">
        <v>90</v>
      </c>
      <c r="D54" s="93"/>
      <c r="E54" s="93"/>
      <c r="F54" s="93"/>
      <c r="G54" s="93"/>
      <c r="H54" s="93"/>
      <c r="I54" s="93"/>
      <c r="J54" s="93"/>
      <c r="K54" s="93"/>
      <c r="L54" s="93"/>
      <c r="M54" s="93"/>
      <c r="N54" s="93"/>
      <c r="O54" s="93"/>
    </row>
    <row r="55" spans="1:15" s="59" customFormat="1" ht="24" customHeight="1" x14ac:dyDescent="0.25">
      <c r="A55" s="93"/>
      <c r="B55" s="93"/>
      <c r="C55" s="93"/>
      <c r="D55" s="93"/>
      <c r="E55" s="93"/>
      <c r="F55" s="93"/>
      <c r="G55" s="93"/>
      <c r="H55" s="93"/>
      <c r="I55" s="93"/>
      <c r="J55" s="93"/>
      <c r="K55" s="93"/>
      <c r="L55" s="93"/>
      <c r="M55" s="93"/>
      <c r="N55" s="93"/>
      <c r="O55" s="93"/>
    </row>
    <row r="56" spans="1:15" s="90" customFormat="1" ht="24" customHeight="1" x14ac:dyDescent="0.25">
      <c r="C56" s="57" t="s">
        <v>55</v>
      </c>
      <c r="D56" s="171" t="s">
        <v>86</v>
      </c>
      <c r="E56" s="171"/>
      <c r="F56" s="171"/>
      <c r="G56" s="171"/>
      <c r="H56" s="171"/>
      <c r="I56" s="171"/>
      <c r="J56" s="171"/>
      <c r="K56" s="171"/>
      <c r="L56" s="171"/>
      <c r="M56" s="92"/>
    </row>
    <row r="57" spans="1:15" s="90" customFormat="1" ht="24" customHeight="1" x14ac:dyDescent="0.25">
      <c r="E57" s="91"/>
      <c r="L57" s="92"/>
      <c r="M57" s="92"/>
    </row>
    <row r="58" spans="1:15" s="90" customFormat="1" ht="24" customHeight="1" x14ac:dyDescent="0.25">
      <c r="E58" s="91"/>
      <c r="L58" s="92"/>
      <c r="M58" s="92"/>
    </row>
  </sheetData>
  <sheetProtection password="B606" sheet="1" objects="1" scenarios="1" selectLockedCells="1"/>
  <mergeCells count="100">
    <mergeCell ref="A51:O51"/>
    <mergeCell ref="D56:L56"/>
    <mergeCell ref="D49:L49"/>
    <mergeCell ref="T9:W9"/>
    <mergeCell ref="S4:S7"/>
    <mergeCell ref="C5:F5"/>
    <mergeCell ref="H5:K5"/>
    <mergeCell ref="H6:I6"/>
    <mergeCell ref="D7:E7"/>
    <mergeCell ref="D6:E6"/>
    <mergeCell ref="D11:E11"/>
    <mergeCell ref="H11:I11"/>
    <mergeCell ref="H7:H8"/>
    <mergeCell ref="D30:E30"/>
    <mergeCell ref="F18:G18"/>
    <mergeCell ref="L18:M18"/>
    <mergeCell ref="A1:P2"/>
    <mergeCell ref="S2:S3"/>
    <mergeCell ref="S9:S10"/>
    <mergeCell ref="D8:E8"/>
    <mergeCell ref="D9:E9"/>
    <mergeCell ref="H9:I9"/>
    <mergeCell ref="D10:E10"/>
    <mergeCell ref="H10:I10"/>
    <mergeCell ref="D35:E35"/>
    <mergeCell ref="D32:E32"/>
    <mergeCell ref="D21:G21"/>
    <mergeCell ref="G23:H23"/>
    <mergeCell ref="I24:J25"/>
    <mergeCell ref="M23:N23"/>
    <mergeCell ref="M24:M25"/>
    <mergeCell ref="S30:S31"/>
    <mergeCell ref="K24:L25"/>
    <mergeCell ref="D34:E34"/>
    <mergeCell ref="D33:E33"/>
    <mergeCell ref="D31:E31"/>
    <mergeCell ref="H31:I31"/>
    <mergeCell ref="H30:I30"/>
    <mergeCell ref="H32:I32"/>
    <mergeCell ref="H34:I34"/>
    <mergeCell ref="S24:S25"/>
    <mergeCell ref="C15:O15"/>
    <mergeCell ref="D16:I16"/>
    <mergeCell ref="J16:O16"/>
    <mergeCell ref="S14:S15"/>
    <mergeCell ref="T14:W14"/>
    <mergeCell ref="V37:Z37"/>
    <mergeCell ref="AA37:AL37"/>
    <mergeCell ref="U37:U38"/>
    <mergeCell ref="AM37:AX37"/>
    <mergeCell ref="S19:S20"/>
    <mergeCell ref="T19:W19"/>
    <mergeCell ref="T30:X30"/>
    <mergeCell ref="Y30:AJ30"/>
    <mergeCell ref="AK30:AM30"/>
    <mergeCell ref="T24:X24"/>
    <mergeCell ref="Y24:AJ24"/>
    <mergeCell ref="AK24:AM24"/>
    <mergeCell ref="D40:E40"/>
    <mergeCell ref="D38:E38"/>
    <mergeCell ref="D39:E39"/>
    <mergeCell ref="H38:I38"/>
    <mergeCell ref="D36:E36"/>
    <mergeCell ref="D37:E37"/>
    <mergeCell ref="H36:I36"/>
    <mergeCell ref="H37:I37"/>
    <mergeCell ref="F38:G38"/>
    <mergeCell ref="F39:G39"/>
    <mergeCell ref="F40:G40"/>
    <mergeCell ref="H39:I39"/>
    <mergeCell ref="S43:T43"/>
    <mergeCell ref="T41:T42"/>
    <mergeCell ref="K38:M39"/>
    <mergeCell ref="T39:T40"/>
    <mergeCell ref="F30:G30"/>
    <mergeCell ref="F31:G31"/>
    <mergeCell ref="F32:G32"/>
    <mergeCell ref="F33:G33"/>
    <mergeCell ref="F34:G34"/>
    <mergeCell ref="S37:T38"/>
    <mergeCell ref="H35:I35"/>
    <mergeCell ref="F35:G35"/>
    <mergeCell ref="F36:G36"/>
    <mergeCell ref="H33:I33"/>
    <mergeCell ref="AY37:AZ37"/>
    <mergeCell ref="D41:E41"/>
    <mergeCell ref="F37:G37"/>
    <mergeCell ref="C46:O48"/>
    <mergeCell ref="A45:P45"/>
    <mergeCell ref="K40:M42"/>
    <mergeCell ref="S45:T46"/>
    <mergeCell ref="H40:I40"/>
    <mergeCell ref="H41:I41"/>
    <mergeCell ref="H42:I42"/>
    <mergeCell ref="F41:G41"/>
    <mergeCell ref="F42:G42"/>
    <mergeCell ref="D42:E42"/>
    <mergeCell ref="S41:S42"/>
    <mergeCell ref="S39:S40"/>
    <mergeCell ref="S44:T44"/>
  </mergeCells>
  <phoneticPr fontId="3"/>
  <dataValidations count="5">
    <dataValidation type="list" allowBlank="1" showInputMessage="1" showErrorMessage="1" sqref="D7:E7">
      <formula1>$T$2:$T$3</formula1>
    </dataValidation>
    <dataValidation type="list" allowBlank="1" showInputMessage="1" showErrorMessage="1" sqref="D8:E8">
      <formula1>$T$4:$T$7</formula1>
    </dataValidation>
    <dataValidation type="list" allowBlank="1" showInputMessage="1" showErrorMessage="1" sqref="D6:E6">
      <formula1>$W$38:$AO$38</formula1>
    </dataValidation>
    <dataValidation type="list" allowBlank="1" showInputMessage="1" showErrorMessage="1" sqref="C31">
      <formula1>$V$38:$AO$38</formula1>
    </dataValidation>
    <dataValidation type="whole" showInputMessage="1" showErrorMessage="1" error="１～１００の整数で入力してください。" sqref="D11:E11">
      <formula1>1</formula1>
      <formula2>100</formula2>
    </dataValidation>
  </dataValidations>
  <hyperlinks>
    <hyperlink ref="D49" r:id="rId1"/>
    <hyperlink ref="D56" r:id="rId2"/>
  </hyperlinks>
  <pageMargins left="0.59055118110236227" right="0.59055118110236227" top="0.59055118110236227" bottom="0.59055118110236227" header="0.31496062992125984" footer="0.31496062992125984"/>
  <pageSetup paperSize="9" scale="4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テーブル</vt:lpstr>
      <vt:lpstr>テーブル!Print_Area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簡易算定ツール</dc:title>
  <dc:creator>関西電力送配電株式会社</dc:creator>
  <cp:lastPrinted>2022-08-04T02:33:45Z</cp:lastPrinted>
  <dcterms:created xsi:type="dcterms:W3CDTF">2022-07-29T05:52:14Z</dcterms:created>
  <dcterms:modified xsi:type="dcterms:W3CDTF">2022-12-27T04:57:53Z</dcterms:modified>
</cp:coreProperties>
</file>